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01.01.-31.12.2014." sheetId="1" r:id="rId1"/>
  </sheets>
  <definedNames>
    <definedName name="_xlnm.Print_Area" localSheetId="0">'01.01.-31.12.2014.'!$A$1:$I$602</definedName>
    <definedName name="_xlnm.Print_Titles" localSheetId="0">'01.01.-31.12.2014.'!$6:$7</definedName>
  </definedNames>
  <calcPr fullCalcOnLoad="1"/>
</workbook>
</file>

<file path=xl/sharedStrings.xml><?xml version="1.0" encoding="utf-8"?>
<sst xmlns="http://schemas.openxmlformats.org/spreadsheetml/2006/main" count="799" uniqueCount="371">
  <si>
    <t>OPIS</t>
  </si>
  <si>
    <t>1.</t>
  </si>
  <si>
    <t>2.</t>
  </si>
  <si>
    <t>3.</t>
  </si>
  <si>
    <t>4.</t>
  </si>
  <si>
    <t>5.</t>
  </si>
  <si>
    <t>3111 PLAĆE ZA REDOVAN RAD</t>
  </si>
  <si>
    <t>3113 PLAĆE ZA PREKOVREMENI RAD</t>
  </si>
  <si>
    <t>3121 OSTALI RASHODI ZA ZAPOSLENE</t>
  </si>
  <si>
    <t>3211 SLUŽBENA PUTOVANJA</t>
  </si>
  <si>
    <t xml:space="preserve"> - troškovi prijevoza na službenom putu u zemlji</t>
  </si>
  <si>
    <t>3212 NAKNADE ZA PRIJEVOZ, ZA RAD NA TERENU I ODVOJENI ŽIVOT</t>
  </si>
  <si>
    <t>3213 STRUČNO USAVRŠAVANJE ZAPOSLENIKA</t>
  </si>
  <si>
    <t>3221 UREDSKI MATERIJAL I OSTALI MATERIJALNI RASHODI</t>
  </si>
  <si>
    <t>3225 SITAN INVENTAR I AUTO GUME</t>
  </si>
  <si>
    <t>3231 USLUGE TELEFONA, POŠTE I PRIJEVOZA</t>
  </si>
  <si>
    <t>3232 USLUGE TEKUĆEG I INVESTICIJSKOG ODRŽAVANJA</t>
  </si>
  <si>
    <t>3233 USLUGE PROMIDŽBE I INFORMIRANJA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</si>
  <si>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</si>
  <si>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</si>
  <si>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</si>
  <si>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</si>
  <si>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</si>
  <si>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3293 REPREZENTACIJA</t>
  </si>
  <si>
    <t xml:space="preserve"> - vanjska reprezentacija</t>
  </si>
  <si>
    <t>3294 ČLANARINE</t>
  </si>
  <si>
    <t>3299 OSTALI NESPOMENUTI RASHODI POSLOVANJA</t>
  </si>
  <si>
    <t>3431 BANKARSKE USLUGE I USLUGE PLATNOG PROMETA</t>
  </si>
  <si>
    <t>3433 ZATEZNE KAMATE</t>
  </si>
  <si>
    <t>UKUPNO A 509 000</t>
  </si>
  <si>
    <t>3811 TEKUĆE DONACIJE U NOVCU</t>
  </si>
  <si>
    <t>UKUPNO A 509 014</t>
  </si>
  <si>
    <t>UKUPNO A 509 024</t>
  </si>
  <si>
    <t>UKUPNO A 509 025</t>
  </si>
  <si>
    <t>SAVJET ZA RAZVOJ CIVILNOG DRUŠTVA    A 509 030</t>
  </si>
  <si>
    <t>3291 NAKNADE ZA RAD PREDSTAVNIČKIH I IZVRŠNIH TIJELA, POVJERENSTAVA I SLIČNO</t>
  </si>
  <si>
    <t>UKUPNO A 509 030</t>
  </si>
  <si>
    <t>INFORMATIZACIJA UREDA ZA UDRUGE   K 509 020</t>
  </si>
  <si>
    <t>4123 LICENCE</t>
  </si>
  <si>
    <t>4221 UREDSKA OPREMA I NAMJEŠTAJ</t>
  </si>
  <si>
    <t>UKUPNO K 509 020</t>
  </si>
  <si>
    <t>4222 KOMUNIKACIJSKA OPREMA</t>
  </si>
  <si>
    <t>SVEUKUPNO</t>
  </si>
  <si>
    <t>UKUPNO  A 509 036</t>
  </si>
  <si>
    <t>UKUPNO  A 509 043</t>
  </si>
  <si>
    <t>UKUPNO  A 509 042</t>
  </si>
  <si>
    <t xml:space="preserve"> - autorski honorar:</t>
  </si>
  <si>
    <t xml:space="preserve"> - troškovi smještaja na službenom putu u inozemstvu</t>
  </si>
  <si>
    <t xml:space="preserve"> - usluge telefona:</t>
  </si>
  <si>
    <t xml:space="preserve"> - usluge interneta:</t>
  </si>
  <si>
    <t xml:space="preserve"> - naknade za prijevoz na posao i s posla</t>
  </si>
  <si>
    <t xml:space="preserve">                    020 VLADA REPUBLIKE HRVATSKE</t>
  </si>
  <si>
    <t>3224 MATERIJAL I DIJELOVI ZA TEKUĆE I INVESTICIJSKO ODRŽAVANJE</t>
  </si>
  <si>
    <t xml:space="preserve"> - dnevnice za službeni put u zemlji</t>
  </si>
  <si>
    <t xml:space="preserve"> - izdaci za unajmljivanje poslovnog prostora:</t>
  </si>
  <si>
    <t>3821 KAPITALNE DONACIJE NEPROFITNIM ORGANIZACIJAMA - Izvor 51</t>
  </si>
  <si>
    <t xml:space="preserve"> - ostale intelektualne usluge:</t>
  </si>
  <si>
    <t>3811 TEKUĆE DONACIJE U NOVCU - Izvor 12</t>
  </si>
  <si>
    <t>IPA 2008 - JAČANJE KAPACITETA SEKTORA CIVILNOG DRUŠTVA ZA PRAĆENJE PRIMJENE EUROPSKE PRAVNE STEČEVINE   A 509 045</t>
  </si>
  <si>
    <t>UKUPNO  A 509 045</t>
  </si>
  <si>
    <t>3811 TEKUĆE DONACIJE U NOVCU - Izvor 51</t>
  </si>
  <si>
    <t>UKUPNO 311 PLAĆE</t>
  </si>
  <si>
    <t>UKUPNO 312 OSTALI RASHODI ZA ZAPOSLENE</t>
  </si>
  <si>
    <t>UKUPNO 313 DOPRINOSI NA PLAĆE</t>
  </si>
  <si>
    <t>UKUPNO RASHODI ZA ZAPOSLENE</t>
  </si>
  <si>
    <t>UKUPNO 321 NAKNADE TROŠKOVA ZAPOSLENIMA</t>
  </si>
  <si>
    <t>UKUPNO 322 RASHODI ZA MATERIJAL I ENERGIJU</t>
  </si>
  <si>
    <t>UKUPNO 323 RASHODI ZA USLUGE</t>
  </si>
  <si>
    <t>UKUPNO 329 OSTALI NESPOMENUTI RASHODI POSLOVANJA</t>
  </si>
  <si>
    <t>UKUPNO 343 OSTALI FINANCIJSKI RASHODI</t>
  </si>
  <si>
    <t>3811 TEKUĆE DONACIJE U NOVCU - IZVOR 41</t>
  </si>
  <si>
    <t>UKUPNO 381 TEKUĆE DONACIJE</t>
  </si>
  <si>
    <t>UKUPNO 412 NEMATERIJALNA IMOVINA</t>
  </si>
  <si>
    <t>UKUPNO 422 POSTROJENJA I OPREMA</t>
  </si>
  <si>
    <t>UKUPNO 382 KAPITALNE DONACIJE</t>
  </si>
  <si>
    <t xml:space="preserve"> - dnevnice za službeni put u inozemstvu</t>
  </si>
  <si>
    <t>proračun - izvor 11</t>
  </si>
  <si>
    <t>pomoći EU - izvor 51</t>
  </si>
  <si>
    <t>igre na sreću - izvor 41</t>
  </si>
  <si>
    <t>prenesene igre na</t>
  </si>
  <si>
    <t xml:space="preserve"> - usluge agencija:</t>
  </si>
  <si>
    <t xml:space="preserve">UKUPNO  A 509 044                                                                                                                                                                       </t>
  </si>
  <si>
    <t>ADMINISTRACIJA I UPRAVLJANJE  A 509 000</t>
  </si>
  <si>
    <t>3132 DOPRINOSI ZA  OBVEZNO ZDRAVSTVENO OSIGURANJE</t>
  </si>
  <si>
    <t>3133 DOPRINOSI ZA OBVEZNO OSIGURANJE U SLUČAJU NEZAPOSLENOSTI</t>
  </si>
  <si>
    <t>3241 NAKNADE TROŠKOVA OSOBAMA IZVAN RADNOG ODNOSA</t>
  </si>
  <si>
    <t>UKUPNO 324 NAKNADE TROŠKOVA OSOBAMA IZVAN RADNOG ODNOSA</t>
  </si>
  <si>
    <t>3821 KAPITALNE DONACIJE NEPROFITNIM ORGANIZACIJAMA - izvor 12</t>
  </si>
  <si>
    <t>UKUPNO  A 509 047</t>
  </si>
  <si>
    <t>UKUPNO  A 509 051</t>
  </si>
  <si>
    <t xml:space="preserve"> - fotokopirni papir</t>
  </si>
  <si>
    <t xml:space="preserve"> - materijal i sredstva za čišćenje i održavanje</t>
  </si>
  <si>
    <t>izvršenje sukladno članku 50. Zakona o proračunu</t>
  </si>
  <si>
    <t xml:space="preserve"> - troškovi smještaja na službenom putu u zemlji</t>
  </si>
  <si>
    <t xml:space="preserve"> - toneri</t>
  </si>
  <si>
    <t>NACIONALNA ZAKLADA ZA RAZVOJ CIVILNOG   DRUŠTVA - UDRUGE ZA RAZVOJ ZAJEDNICE    A 509 014</t>
  </si>
  <si>
    <t xml:space="preserve"> - usluge student servisa:</t>
  </si>
  <si>
    <t xml:space="preserve"> - najam opreme:</t>
  </si>
  <si>
    <t>nac. sufinanc. - izvor 12</t>
  </si>
  <si>
    <t>plan:</t>
  </si>
  <si>
    <t>3821 KAPITALNE DONACIJE NEPROFITNIM ORGANIZACIJAMA - Izvor 12</t>
  </si>
  <si>
    <t>4227 UREĐAJI, STROJEVI I OPREMA ZA OSTALE NAMJENE</t>
  </si>
  <si>
    <t>Izvršenje je u skladu sa Uputom Ministarstva financija prema kojoj proračunski korisnik ukoliko ima dovoljno planiranih sredstava na 3. razini može otvoriti potreban konto na 4. razini</t>
  </si>
  <si>
    <t>izvor 12:</t>
  </si>
  <si>
    <t>izvor 11:</t>
  </si>
  <si>
    <t>UKUPNO  A 509 048</t>
  </si>
  <si>
    <t>UKUPNO  A 509 063</t>
  </si>
  <si>
    <t>UKUPNO  A 509 064</t>
  </si>
  <si>
    <t xml:space="preserve">%                                 </t>
  </si>
  <si>
    <t>6.</t>
  </si>
  <si>
    <t>IPA 2011 - AKTIVNO CIVILNO DRUŠTVO ZA ODRŽIVOST POLITIČKIH REFORMI NAKON PRISTUPA RH U EU A 509 052</t>
  </si>
  <si>
    <t>UKUPNO  A 509 052</t>
  </si>
  <si>
    <t>3811 TEKUĆE DONACIJE U NOVCU - izvor 12</t>
  </si>
  <si>
    <t>UKUPNO  A 509 053</t>
  </si>
  <si>
    <t>UKUPNO A 509 062</t>
  </si>
  <si>
    <t xml:space="preserve"> - doprinosi za obvezno zdravstveno osiguranje</t>
  </si>
  <si>
    <t xml:space="preserve"> - zatezne kamate </t>
  </si>
  <si>
    <t xml:space="preserve">3294 ČLANARINE </t>
  </si>
  <si>
    <t xml:space="preserve"> - upotreba osobnog automobila u službene svrhe </t>
  </si>
  <si>
    <t xml:space="preserve">                  10 URED ZA UDRUGE</t>
  </si>
  <si>
    <t>IPA 2009 - JAČANJE ODRŽIVOSTI I RAZVOJ ORGANIZACIJA CIVILNOGA DRUŠTVA (OCD-A) KAO PROAKTIVNIH DRUŠTVENIH DIONIKA PRI PROVEDBI PRAVNE STEČEVINE EU  A 509 047</t>
  </si>
  <si>
    <t>IPA IV 2012 - 2013 JAČANJE ULOGE CIVILNOG DRUŠTVA ZA SOCIO-EKONOMSKI RAST I DEMOKRATSKI RAZVOJ  A 509 053</t>
  </si>
  <si>
    <t>MEĐUNARODNA RAZVOJNA SURADNJA - POTPORA RAZVOJU CIVILNOG DRUŠTVA A 509 062</t>
  </si>
  <si>
    <t>IPA IV 2012 - 2013 IZRAVNA  DODJELA BESPOVRATNIH SREDSTAVA - URED ZA UDRUGE A 509 063    - IZVOR 12</t>
  </si>
  <si>
    <t xml:space="preserve">    DHL</t>
  </si>
  <si>
    <t xml:space="preserve"> - grafičke i tiskarske usluge:</t>
  </si>
  <si>
    <t xml:space="preserve"> - najam prijevoznih sredstava:</t>
  </si>
  <si>
    <t xml:space="preserve">IPA IV 2012 - 2013 IZRAVNA  DODJELA BESPOVRATNIH SREDSTAVA - NACIONALNA ZAKLADA ZA RAZVOJ CIVILNOG DRUŠTVA  A 509 064  </t>
  </si>
  <si>
    <t>3812 TEKUĆE DONACIJE U NOVCU - izvor 54</t>
  </si>
  <si>
    <t>3234 KOMUNALNE USLUGE</t>
  </si>
  <si>
    <t>4223 OPREMA ZA ODRAŽAVANJE I ZAŠTITU</t>
  </si>
  <si>
    <t>3812 TEKUĆE DONACIJE U NOVCU - Izvor 561</t>
  </si>
  <si>
    <t>ESF - izvor 561</t>
  </si>
  <si>
    <t xml:space="preserve"> - taxi usluge</t>
  </si>
  <si>
    <t xml:space="preserve">PLAN 2014. </t>
  </si>
  <si>
    <t>TROŠAK 2013.</t>
  </si>
  <si>
    <t>izvor 52:</t>
  </si>
  <si>
    <t>OP RAZVOJ LJUDSKIH POTENCIJALA, PRIORITET 4 I 5    A 509 066</t>
  </si>
  <si>
    <t>izvor 561:</t>
  </si>
  <si>
    <t>UKUPNO A 509 066</t>
  </si>
  <si>
    <t>DANI OTVORENIH VRATA UDRUGA   A 509 065</t>
  </si>
  <si>
    <t>ostale pomoći - izvor 52</t>
  </si>
  <si>
    <t xml:space="preserve">   - preneseno iz 2013.</t>
  </si>
  <si>
    <t xml:space="preserve">    - plan za 2014.</t>
  </si>
  <si>
    <t>sreću iz 2013. - izvor 41</t>
  </si>
  <si>
    <t xml:space="preserve"> - pomoć za smrtni slučaj</t>
  </si>
  <si>
    <t xml:space="preserve"> - doprinosi za obvezno zdravstveno osiguranje (obaveza iz 2013.)</t>
  </si>
  <si>
    <t xml:space="preserve"> - naknade za prijevoz na posao i s posla (obaveza iz 2013.)</t>
  </si>
  <si>
    <t xml:space="preserve"> - photoconductor kit - Zel cos</t>
  </si>
  <si>
    <t xml:space="preserve"> - D-link wireless access point - Krup elektronika</t>
  </si>
  <si>
    <t xml:space="preserve"> - komunalna naknada (obveza iz 2013.)</t>
  </si>
  <si>
    <t xml:space="preserve">    najam aparata za vodu - Bionatura (obveza iz 2013.)</t>
  </si>
  <si>
    <t xml:space="preserve">    usluga najma prijevoza na relaciji Zg-Sljeme-Zg - Galop</t>
  </si>
  <si>
    <t xml:space="preserve">    Krilanović - usluge prijevoda</t>
  </si>
  <si>
    <t xml:space="preserve"> - održavanje AV softwarea - Qubis (plaćeno za 07 - 12/13)</t>
  </si>
  <si>
    <t xml:space="preserve">    tiskanje posjetnica - ITG</t>
  </si>
  <si>
    <t xml:space="preserve"> - interna  reprezentacija (obaveza iz 2013.)</t>
  </si>
  <si>
    <t xml:space="preserve"> - pokloni</t>
  </si>
  <si>
    <t xml:space="preserve"> - aranžmani</t>
  </si>
  <si>
    <t xml:space="preserve"> - obaveza iz 2013.</t>
  </si>
  <si>
    <t xml:space="preserve"> - proširenje telefonske centrale - Telecare</t>
  </si>
  <si>
    <t xml:space="preserve"> - najam dvorane i opreme u Hotelu Dubrovnik</t>
  </si>
  <si>
    <t xml:space="preserve">    Vukašinović - priprema materijala o financiranju udruga iz javnih izvora</t>
  </si>
  <si>
    <t xml:space="preserve"> - dnevnice za službena putovanja u inozemstvu - izvor 52</t>
  </si>
  <si>
    <t xml:space="preserve"> - troškovi smještaja na službenom putu u inozemstvu - izvor 52</t>
  </si>
  <si>
    <t xml:space="preserve"> - troškovi prijevoza na službenom putu u zemlji - izvor 52</t>
  </si>
  <si>
    <t xml:space="preserve"> - troškovi prijevoza na službenom putu u inozemstvu - izvor 52</t>
  </si>
  <si>
    <t xml:space="preserve">3811 TEKUĆE DONACIJE U NOVCU </t>
  </si>
  <si>
    <t xml:space="preserve"> - najam dvorane za video konferenciju - Studa</t>
  </si>
  <si>
    <t xml:space="preserve"> - Sophos licenca (plaćeno za razdoblje 01 - 12/14) - Qubis</t>
  </si>
  <si>
    <t xml:space="preserve"> - router - Krup elektronika</t>
  </si>
  <si>
    <t xml:space="preserve"> - kamera za PC - Krup elektronika</t>
  </si>
  <si>
    <t xml:space="preserve"> - wi-fi d-link - Krup elektronika</t>
  </si>
  <si>
    <t>IPA 2010 - JAČANJE RAZVOJA ORGANIZACIJA CIVILNOG DRUŠTVA (OCD-a) U PODRUČJU JAVNOG ZAGOVARANJA I PRUŽANJA SOCIJALNIH USLUGA   A 509 048</t>
  </si>
  <si>
    <t>UKUPNO A 509 065</t>
  </si>
  <si>
    <t xml:space="preserve"> - troškovi prijevoza na službenom putu u inozemstvu </t>
  </si>
  <si>
    <t xml:space="preserve">    najam radnih stolova - Studa </t>
  </si>
  <si>
    <t xml:space="preserve">    Studio Nixa Prijevodi - usluga prijevoda</t>
  </si>
  <si>
    <t xml:space="preserve">    tiskanje pozivnica</t>
  </si>
  <si>
    <t xml:space="preserve"> - ostale usluge:</t>
  </si>
  <si>
    <t xml:space="preserve"> - ulaznice za delegaciju Kraljevine Maroko - Arheološki muzej</t>
  </si>
  <si>
    <t>izvor 61:</t>
  </si>
  <si>
    <t xml:space="preserve"> - usluga student servisa :</t>
  </si>
  <si>
    <t xml:space="preserve"> - dnevnice za službena putovanja u zemlji - izvor 52</t>
  </si>
  <si>
    <t xml:space="preserve"> - troškovi smještaja na službenom putu u zemlji - izvor 52</t>
  </si>
  <si>
    <t xml:space="preserve"> - najam dvorane za posjet delegacije Kraljevine Maroko - Arcotel</t>
  </si>
  <si>
    <t xml:space="preserve">    ZET karte</t>
  </si>
  <si>
    <t xml:space="preserve"> - serverski ormar - Zel Cos</t>
  </si>
  <si>
    <t>donacije - izvor 61</t>
  </si>
  <si>
    <t xml:space="preserve"> - nagrade (jubilarne nagrade)</t>
  </si>
  <si>
    <t xml:space="preserve"> - smještaj aplikacije na internetu za razdoblje 13.05.2014. - 13.05.2015. - Dobbin</t>
  </si>
  <si>
    <t xml:space="preserve"> - vanjska reprezentacija (voda za ured, vanjske konzumacije)</t>
  </si>
  <si>
    <t xml:space="preserve"> - najam prijevoznih sredstava - Puntamika Line</t>
  </si>
  <si>
    <t xml:space="preserve"> - hotelski smještaj (Karl Heinz, Christian Gelleri) - Ham ham hostel</t>
  </si>
  <si>
    <t xml:space="preserve"> - putni troškovi članica Savjeta za razvoj civilnog društva, udruga i zaklada</t>
  </si>
  <si>
    <t xml:space="preserve">   najam za prijevoz sudionika konferencije - Taxi Zagreb - izvor 61</t>
  </si>
  <si>
    <t xml:space="preserve"> - smještaj sudionika konferencije - Hotel Astoria - izvor 61</t>
  </si>
  <si>
    <t xml:space="preserve"> - Izvornik - usluga prijevoda - izvor 11</t>
  </si>
  <si>
    <t xml:space="preserve"> - Izvornik - usluga prijevoda - izvor 61</t>
  </si>
  <si>
    <t xml:space="preserve"> - Lunima - simultano prevođenje - izvor 61</t>
  </si>
  <si>
    <t xml:space="preserve"> - oblikovanje brošure - Bestias dizajn - izvor 11</t>
  </si>
  <si>
    <t xml:space="preserve"> - vanjska reprezentacija - izvor 61</t>
  </si>
  <si>
    <t xml:space="preserve"> - upotreba osobnog automobila u službene svrhe - izvor 52</t>
  </si>
  <si>
    <t xml:space="preserve"> - vanjska reprezentacija - izvor 52</t>
  </si>
  <si>
    <t xml:space="preserve"> - avio karte i smještaj delegacije Kraljevine Maroko </t>
  </si>
  <si>
    <t xml:space="preserve"> - dnevnice za službeni put u zemlji - izvor 12</t>
  </si>
  <si>
    <t>7.</t>
  </si>
  <si>
    <t xml:space="preserve"> - darovi za djecu</t>
  </si>
  <si>
    <t xml:space="preserve">    korekcija radijskog i tv spota - FADE IN</t>
  </si>
  <si>
    <t xml:space="preserve">    Brkić - obrada podataka - izvor 11</t>
  </si>
  <si>
    <t xml:space="preserve">    Društvo turističkih vodiča Zagreba - razgled grada za strane delegacije</t>
  </si>
  <si>
    <t xml:space="preserve"> - instalacija i implementacija informatičke opreme - Krup elektronika</t>
  </si>
  <si>
    <t xml:space="preserve">    prijevoz stranih delegacija - Taxi Zagreb</t>
  </si>
  <si>
    <t xml:space="preserve"> - sistematski pregledi - Poliklinika Sveti Rok, Poliklinika Sunce</t>
  </si>
  <si>
    <t xml:space="preserve">    dizajn i tisak letaka, roll up bannera - Act printlab</t>
  </si>
  <si>
    <t xml:space="preserve"> - troškovi službenog puta (Darbshire)</t>
  </si>
  <si>
    <t xml:space="preserve">    Gong - priprema i provedba radionica</t>
  </si>
  <si>
    <t xml:space="preserve">    Ivanković - unos podataka - izvor 11</t>
  </si>
  <si>
    <t xml:space="preserve"> - troškovi prijevoza na službenom putu u inozemstvu - izvor 12</t>
  </si>
  <si>
    <t xml:space="preserve"> - vanjska reprezentacija - izvor 12</t>
  </si>
  <si>
    <t xml:space="preserve"> - smještaj delegacije Jordana</t>
  </si>
  <si>
    <t xml:space="preserve"> - pokloni za delegaciju Kraljevine Maroko (kravate i šalovi, slatkiši) </t>
  </si>
  <si>
    <t xml:space="preserve">    Večernji list</t>
  </si>
  <si>
    <t xml:space="preserve">    HRT</t>
  </si>
  <si>
    <t xml:space="preserve">    Europa digital</t>
  </si>
  <si>
    <t xml:space="preserve">    RTL</t>
  </si>
  <si>
    <t xml:space="preserve">    Nova TV</t>
  </si>
  <si>
    <t xml:space="preserve"> - hotelski smještaj:</t>
  </si>
  <si>
    <t xml:space="preserve">    sudionici Dana otvorenih vrata udruga - Hotel Central</t>
  </si>
  <si>
    <t xml:space="preserve">    radionica Internetski marketing - Algebra</t>
  </si>
  <si>
    <t xml:space="preserve"> - Microsoft licenca - Span</t>
  </si>
  <si>
    <t>3223 ENERGIJA</t>
  </si>
  <si>
    <t xml:space="preserve"> - aparat za filter kavu, šalice, vrč i tremos vrč </t>
  </si>
  <si>
    <t xml:space="preserve"> - oglas za natječaj za višeg stručnog savjetnika i tri stručna suradnika</t>
  </si>
  <si>
    <t xml:space="preserve"> - promo materijal -Tabacco</t>
  </si>
  <si>
    <t xml:space="preserve">    Bašić, Šrekais - unos podataka u baze ureda</t>
  </si>
  <si>
    <t xml:space="preserve">     prilagodba postojeće web stranice - Act printlab</t>
  </si>
  <si>
    <t>8.</t>
  </si>
  <si>
    <t>PLAN 2014.                                         NAKON PRENAMJENE 5%</t>
  </si>
  <si>
    <t xml:space="preserve">    društva - Printera grupa</t>
  </si>
  <si>
    <t xml:space="preserve"> - dnevnice za službeni put u inozemstvu - izvor 12</t>
  </si>
  <si>
    <t xml:space="preserve"> - troškovi smještaja na službenom putu u inozemstvu - izvor 12</t>
  </si>
  <si>
    <t xml:space="preserve"> - troškovi prijevoza na službenom putu u zemlji - izvor 12</t>
  </si>
  <si>
    <t>3431 BANKARSKE USLUGE I USLUGE PLATNOG PROMETA - izvor 61</t>
  </si>
  <si>
    <t>3821 KAPITALNE DONACIJE NEPROFITNIM ORGANIZACIJAMA - izvor 51</t>
  </si>
  <si>
    <t>PLAN 2014.                                         NAKON DRUGOG REBALANSA</t>
  </si>
  <si>
    <t>PLAN 2014.                                         NAKON PRVOG REBALANSA</t>
  </si>
  <si>
    <t xml:space="preserve"> - ulaznice za muzej - MBR Kolektiv</t>
  </si>
  <si>
    <t xml:space="preserve"> - najam tehničke opreme - Ivas grupa</t>
  </si>
  <si>
    <t xml:space="preserve"> - putni troškovi sudionika konferencije (Hafner, Hajrulahu, Nuredinoska,</t>
  </si>
  <si>
    <t xml:space="preserve"> </t>
  </si>
  <si>
    <t>KONTAKT TOČKA ZA PROGRAM EUROPA ZA GRAĐANE (EU-ECP)  A 509 044  (preneseno iz 2013. godine 13.356,53 kn, uplaćeno u 2014.  158.560,58 kn)</t>
  </si>
  <si>
    <t xml:space="preserve">    kopiranje</t>
  </si>
  <si>
    <t xml:space="preserve">    ambalaža</t>
  </si>
  <si>
    <t xml:space="preserve">        IZVJEŠĆE O SREDSTVIMA I UTROŠKU SREDSTAVA OD 01.01. DO 31.12.2014.</t>
  </si>
  <si>
    <t>UTROŠENO                                    01.01. - 31.12.2014.</t>
  </si>
  <si>
    <t>STANJE SREDSTAVA                           (4-5)</t>
  </si>
  <si>
    <t>Izvršenje je u skladu s Uputom Ministarstva financija prema kojoj u slučaju kada proračunski korisnik na 4. razini aktivnosti/projekta ima manje planirana sredstva od potrebnih može izvršavati rashode i izdatke na toj razini iznad plana bez prethodne suglasnosti Ministarstva financija, a do visine raspoloživih sredstava na 3. razini.</t>
  </si>
  <si>
    <t xml:space="preserve"> - stručni seminari</t>
  </si>
  <si>
    <t xml:space="preserve"> - uredske potrepštine (rokovnici, pisaći pribor, CD, mapa, blokovi, memorandum,</t>
  </si>
  <si>
    <t xml:space="preserve">    štambilji, registratori, koverte)</t>
  </si>
  <si>
    <t xml:space="preserve"> - literatura (pretplata za 2014. godinu: udruga.hr, European voice, Informator,</t>
  </si>
  <si>
    <t xml:space="preserve">    Hrvatska i komparativna javna uprava)</t>
  </si>
  <si>
    <t xml:space="preserve"> - ostalo (punjač, baterije, podmetači, filteri, osvježivač prostora, kartonske kutije)</t>
  </si>
  <si>
    <t xml:space="preserve"> - plin (plaćeno za 07 - 11/14)</t>
  </si>
  <si>
    <t xml:space="preserve"> - električna energija i mrežarina (plaćeno za 07 - 12/14)</t>
  </si>
  <si>
    <t xml:space="preserve"> - ključevi</t>
  </si>
  <si>
    <t xml:space="preserve"> - grb - Lucida stella</t>
  </si>
  <si>
    <t xml:space="preserve">    fiksni telefoni (HALO usluge, plaćeno za 12/13 i 01 - 11/14)</t>
  </si>
  <si>
    <t xml:space="preserve">    mobilni telefoni (plaćeno za 12/13 i 01 - 11/14)</t>
  </si>
  <si>
    <t xml:space="preserve">    Internet (plaćeno za 12/13 i 01 - 11/14)</t>
  </si>
  <si>
    <t xml:space="preserve">    Metronet (plaćeno za 12/13 i 01 - 11/14)</t>
  </si>
  <si>
    <t xml:space="preserve"> - poštarina (otprema pošte i paketa, plaćeno za 12/13 i 01 - 11/14)</t>
  </si>
  <si>
    <t xml:space="preserve"> - radovi na uređenju prostora u Opatičkoj 4:</t>
  </si>
  <si>
    <t xml:space="preserve">    građevinski radovi - Kreativna gradnja</t>
  </si>
  <si>
    <t xml:space="preserve">    strojarski radovi - Kreativna gradnja</t>
  </si>
  <si>
    <t xml:space="preserve">    sanitarna oprema - Kreativna gradnja</t>
  </si>
  <si>
    <t xml:space="preserve">    lakiranje dovratnika i vrata - BFM</t>
  </si>
  <si>
    <t xml:space="preserve">    montaža kliznih vrata - Kreativna gradnja</t>
  </si>
  <si>
    <t xml:space="preserve">    montaža protuprovalnih vrata - Kreativna gradnja</t>
  </si>
  <si>
    <t xml:space="preserve">    montaža signalnih ploča i oznaka - Bestias dizajn</t>
  </si>
  <si>
    <t xml:space="preserve">    soboslikarski radovi - Kreativna gradnja, BFM</t>
  </si>
  <si>
    <t xml:space="preserve">    vodoinstalaterski radovi - Kreativna gradnja</t>
  </si>
  <si>
    <t xml:space="preserve">    stolarski radovi - Kreativna gradnja, Stolarija Novosel</t>
  </si>
  <si>
    <t xml:space="preserve">    bravarski radovi - Kreativna gradnja</t>
  </si>
  <si>
    <t xml:space="preserve">    staklarski radovi - Atelier Marković</t>
  </si>
  <si>
    <t xml:space="preserve">    zidarski radovi - Kreativna gradnja</t>
  </si>
  <si>
    <t xml:space="preserve">    keramičarski radovi - Kreativna gradnja</t>
  </si>
  <si>
    <t xml:space="preserve">    elektro radovi - Kreativna gradnja, BFM</t>
  </si>
  <si>
    <t xml:space="preserve">    radovi na centralnom grijanju - Kreativna gradnja</t>
  </si>
  <si>
    <t xml:space="preserve">    izrada projektne dokumentacije - Idea studio</t>
  </si>
  <si>
    <t xml:space="preserve">    parketarski radovi - Kreativna gradnja</t>
  </si>
  <si>
    <t xml:space="preserve">    stručni nadzor - Idea studio</t>
  </si>
  <si>
    <t xml:space="preserve"> - održavanje opreme:</t>
  </si>
  <si>
    <t xml:space="preserve">    radovi na telefonskoj centrali - Telecare</t>
  </si>
  <si>
    <t xml:space="preserve">    spajanje komunikacijske opreme - Multi connecto</t>
  </si>
  <si>
    <t xml:space="preserve">    servis fotokopirke - Copia forum</t>
  </si>
  <si>
    <t xml:space="preserve"> - tisak (dnevni i tjedni tisak, plaćeno za 12/13 i 01 - 11/14)</t>
  </si>
  <si>
    <t xml:space="preserve"> - RTV pristojba (plaćeno za 01 - 12/14, mjesečno 80,00 kn za 1 TV)</t>
  </si>
  <si>
    <t xml:space="preserve"> - voda (plaćeno za 30.10. - 26.11.2014.)</t>
  </si>
  <si>
    <t xml:space="preserve"> - woma vozilo</t>
  </si>
  <si>
    <t xml:space="preserve"> - komunalna naknada (plaćeno za 01 - 11/14)</t>
  </si>
  <si>
    <t xml:space="preserve">    najam aparata za vodu - Bionatura (plaćeno za 01 - 12/14)</t>
  </si>
  <si>
    <t xml:space="preserve">    najam poslovnog prostora i parkirnih mjesta - Zagrebtower (pl. za 01 - 10/14)</t>
  </si>
  <si>
    <t xml:space="preserve">    troškovi održavanja - Zagrebtower (plaćeno za 01 - 10/14)</t>
  </si>
  <si>
    <t xml:space="preserve"> - laboratorijske pretrage</t>
  </si>
  <si>
    <t xml:space="preserve">    Opalić - priprema materijala za informativne i izdavačke djelatnosti</t>
  </si>
  <si>
    <t xml:space="preserve">    Floriani - izrada testova za provjeru znanja </t>
  </si>
  <si>
    <t xml:space="preserve">    Radonić - izrada testova za provjeru znanja</t>
  </si>
  <si>
    <t xml:space="preserve">    Brkić - administrativni poslovi</t>
  </si>
  <si>
    <t xml:space="preserve">    Ivanković - unos podataka u bazu</t>
  </si>
  <si>
    <t xml:space="preserve">    Act printlab - dizajn smjernica za procjenitelje</t>
  </si>
  <si>
    <t xml:space="preserve">    Bestias dizajn - oblikovanje božićne čestitke</t>
  </si>
  <si>
    <t xml:space="preserve">    Bestias dizajn - oblikovanje i izrada logotipa Ureda</t>
  </si>
  <si>
    <t xml:space="preserve">    Arheološki muzej - usluga vodstva za delegaciju Kraljevine Maroko </t>
  </si>
  <si>
    <t xml:space="preserve"> - održavanje računalne i serverske infrastrukture - Krup elektronika</t>
  </si>
  <si>
    <t xml:space="preserve">    (plaćeno za 01 - 10/14, mjesečno 4.375,00 kn)</t>
  </si>
  <si>
    <t xml:space="preserve"> - održavanje ICT sustava Ureda (plaćeno za 11 - 12/14, mjesečno 3.250,00 kn) -</t>
  </si>
  <si>
    <t xml:space="preserve">    Span</t>
  </si>
  <si>
    <t xml:space="preserve"> - uspostava internetskog mjesta za javno savjetovanje - IN2</t>
  </si>
  <si>
    <t xml:space="preserve">    izrada id kartica - BFM</t>
  </si>
  <si>
    <t xml:space="preserve">    usluga selidbe  - Studa, Selidbe Gluhak</t>
  </si>
  <si>
    <t xml:space="preserve"> - interna  reprezentacija (plaćeno za 02/14, 05/14 i 12/14)</t>
  </si>
  <si>
    <t xml:space="preserve"> - garderobni ormar i police za knjige - Kreativna gradnja</t>
  </si>
  <si>
    <t xml:space="preserve"> - ladičari - Tehnopaneli namještaj</t>
  </si>
  <si>
    <t xml:space="preserve"> - stolovi i stolice - Tehnopaneli namještaj</t>
  </si>
  <si>
    <t xml:space="preserve"> - mobiteli</t>
  </si>
  <si>
    <t xml:space="preserve"> - klime - Kreativna gradnja</t>
  </si>
  <si>
    <t xml:space="preserve"> - sustav kontrole pristupa - Electonic design</t>
  </si>
  <si>
    <t xml:space="preserve"> - plaćeno za 12/13 i 01 - 11/14</t>
  </si>
  <si>
    <t xml:space="preserve">igre na sreću </t>
  </si>
  <si>
    <t>iz 2013. god:</t>
  </si>
  <si>
    <t>PROVEDBA NACIONALNE STRATEGIJE STVARANJA POTICAJNOG OKRUŽENJA ZA RAZVOJ CIVILNOG DRUŠTVA  A 509 024</t>
  </si>
  <si>
    <t xml:space="preserve"> - usluge agencija</t>
  </si>
  <si>
    <t xml:space="preserve">    prijevod - Studio Nixa</t>
  </si>
  <si>
    <t xml:space="preserve"> - tisak knjige Nac. strategija stvaranja poticajnog okruženja za razvoj civilnog</t>
  </si>
  <si>
    <t>INFORMIRANJE I IZDAVAČKA DJELATNOST UREDA ZA UDRUGE A 509 025</t>
  </si>
  <si>
    <t>PHARE 2006 - PROGRAMI ZAJEDNICE - EUROPA ZA GRAĐANE  A 509 036 -  IZVOR 51</t>
  </si>
  <si>
    <t>PROVEDBA NACIONALNOG PROGRAMA SUZBIJANJA KORUPCIJE A 509 042</t>
  </si>
  <si>
    <t xml:space="preserve">    Ćirković, Daguda, Hafner Ademi, Novaković, Pernar, Šegrt, Hajrulahu, </t>
  </si>
  <si>
    <t xml:space="preserve">    Nuredinoska - izvor 61</t>
  </si>
  <si>
    <t xml:space="preserve"> - tisak publikacije - izvor 61</t>
  </si>
  <si>
    <t xml:space="preserve">   Novaković, Merkoci, Hajredini, Škaljić, Latković) - izvor 61</t>
  </si>
  <si>
    <t>PROVEDBA PROGRAMA ZAJEDNICE - EUROPA ZA GRAĐANE A 509 043 - IZVOR 12</t>
  </si>
  <si>
    <t>prijenos iz '13.:</t>
  </si>
  <si>
    <t xml:space="preserve"> - promo materijal - Bestias dizajn - izvor 52</t>
  </si>
  <si>
    <t xml:space="preserve"> - smještaj sudionika Regionalnog formua Europa za građane - HUP - izvor 52</t>
  </si>
  <si>
    <t xml:space="preserve"> - najam dvorane za Regionalni forum Europa za građane - HUP - izvor 52</t>
  </si>
  <si>
    <t xml:space="preserve"> - najam opreme za Regionalni forum Europa za građane - HUP - izvor 52</t>
  </si>
  <si>
    <t xml:space="preserve"> - usluge prijevoda na Regionalnom forumu Europa za građane - MiNja - izvor 52</t>
  </si>
  <si>
    <t xml:space="preserve"> - dizajn procesa Regionalnog foruma Europa za građane - Vidya savjetovanje</t>
  </si>
  <si>
    <t xml:space="preserve">    izvor 52</t>
  </si>
  <si>
    <t xml:space="preserve"> - dizajn materijala programa Regionalnog foruma Europa za građane - Bestias</t>
  </si>
  <si>
    <t xml:space="preserve">    dizajn - izvor 52</t>
  </si>
  <si>
    <t xml:space="preserve"> - refundacija putnih troškova - izvor 52</t>
  </si>
  <si>
    <t>SUFINANCIRANJE EU PROJEKATA ORGANIZACIJAMA CIVILNOG DRUŠTVA A 509 051 - izvor 41</t>
  </si>
  <si>
    <t xml:space="preserve"> - oglas i spotovi za kampaniju "Dani otvorenih vrata udruga":</t>
  </si>
  <si>
    <t xml:space="preserve">    Hrvatski telekom</t>
  </si>
  <si>
    <t xml:space="preserve">    Hrvatski filmski savez</t>
  </si>
  <si>
    <t xml:space="preserve">    Pavlović, Dugandžić - podjela informativnih letaka</t>
  </si>
  <si>
    <t xml:space="preserve"> - plakati, putovnice, zahvalnice, tisak zahvalnica i putovnica - Act printlab</t>
  </si>
  <si>
    <t xml:space="preserve"> - refundacije putnih troškova članovima udruga</t>
  </si>
  <si>
    <t xml:space="preserve"> - kotizacija EIPA - izvor 12</t>
  </si>
  <si>
    <t xml:space="preserve"> - kotizacija EIPA - izvor 561</t>
  </si>
  <si>
    <t xml:space="preserve"> - najam opreme za konferenciju u Kući Europe - Ivas grupa - izvor 12</t>
  </si>
  <si>
    <t xml:space="preserve"> - autorski honorari - izvor 12</t>
  </si>
  <si>
    <t xml:space="preserve"> - autorski honorari - izvor 561</t>
  </si>
  <si>
    <t xml:space="preserve"> - izvor 12</t>
  </si>
  <si>
    <t xml:space="preserve"> - izvor 561</t>
  </si>
  <si>
    <t xml:space="preserve"> - projektor s platnom - Multi connecto</t>
  </si>
  <si>
    <t>ESF - izvor 562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</si>
</sst>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sz val="6"/>
      <name val="Times New Roman"/>
      <family val="1"/>
    </font>
    <font>
      <sz val="4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 CE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4" fillId="0" borderId="0" xfId="62" applyFont="1" applyBorder="1">
      <alignment/>
      <protection/>
    </xf>
    <xf numFmtId="0" fontId="5" fillId="0" borderId="0" xfId="62" applyFont="1">
      <alignment/>
      <protection/>
    </xf>
    <xf numFmtId="0" fontId="4" fillId="0" borderId="0" xfId="62" applyFont="1">
      <alignment/>
      <protection/>
    </xf>
    <xf numFmtId="0" fontId="2" fillId="0" borderId="0" xfId="62">
      <alignment/>
      <protection/>
    </xf>
    <xf numFmtId="0" fontId="4" fillId="0" borderId="10" xfId="62" applyFont="1" applyBorder="1" applyAlignment="1">
      <alignment horizontal="left" vertical="center"/>
      <protection/>
    </xf>
    <xf numFmtId="4" fontId="4" fillId="0" borderId="10" xfId="62" applyNumberFormat="1" applyFont="1" applyBorder="1" applyAlignment="1">
      <alignment horizontal="right" vertical="distributed"/>
      <protection/>
    </xf>
    <xf numFmtId="1" fontId="4" fillId="0" borderId="10" xfId="62" applyNumberFormat="1" applyFont="1" applyBorder="1" applyAlignment="1">
      <alignment horizontal="right" vertical="distributed"/>
      <protection/>
    </xf>
    <xf numFmtId="0" fontId="4" fillId="0" borderId="11" xfId="62" applyFont="1" applyBorder="1" applyAlignment="1">
      <alignment horizontal="left" vertical="center"/>
      <protection/>
    </xf>
    <xf numFmtId="4" fontId="4" fillId="0" borderId="11" xfId="62" applyNumberFormat="1" applyFont="1" applyBorder="1" applyAlignment="1">
      <alignment horizontal="right" vertical="distributed"/>
      <protection/>
    </xf>
    <xf numFmtId="1" fontId="4" fillId="0" borderId="11" xfId="62" applyNumberFormat="1" applyFont="1" applyBorder="1" applyAlignment="1">
      <alignment horizontal="right" vertical="distributed"/>
      <protection/>
    </xf>
    <xf numFmtId="4" fontId="4" fillId="0" borderId="12" xfId="62" applyNumberFormat="1" applyFont="1" applyBorder="1" applyAlignment="1">
      <alignment horizontal="right" vertical="distributed"/>
      <protection/>
    </xf>
    <xf numFmtId="1" fontId="4" fillId="0" borderId="12" xfId="62" applyNumberFormat="1" applyFont="1" applyBorder="1" applyAlignment="1">
      <alignment horizontal="right" vertical="distributed"/>
      <protection/>
    </xf>
    <xf numFmtId="0" fontId="4" fillId="0" borderId="11" xfId="62" applyFont="1" applyBorder="1" applyAlignment="1">
      <alignment horizontal="left" vertical="center" wrapText="1"/>
      <protection/>
    </xf>
    <xf numFmtId="4" fontId="4" fillId="0" borderId="13" xfId="62" applyNumberFormat="1" applyFont="1" applyBorder="1" applyAlignment="1">
      <alignment horizontal="right" vertical="distributed"/>
      <protection/>
    </xf>
    <xf numFmtId="0" fontId="4" fillId="0" borderId="10" xfId="62" applyFont="1" applyBorder="1" applyAlignment="1">
      <alignment horizontal="left" vertical="center" wrapText="1"/>
      <protection/>
    </xf>
    <xf numFmtId="4" fontId="4" fillId="0" borderId="10" xfId="62" applyNumberFormat="1" applyFont="1" applyFill="1" applyBorder="1" applyAlignment="1">
      <alignment horizontal="right" vertical="distributed"/>
      <protection/>
    </xf>
    <xf numFmtId="0" fontId="4" fillId="0" borderId="11" xfId="62" applyFont="1" applyBorder="1">
      <alignment/>
      <protection/>
    </xf>
    <xf numFmtId="4" fontId="4" fillId="0" borderId="11" xfId="62" applyNumberFormat="1" applyFont="1" applyFill="1" applyBorder="1" applyAlignment="1">
      <alignment horizontal="right" vertical="distributed"/>
      <protection/>
    </xf>
    <xf numFmtId="0" fontId="4" fillId="0" borderId="12" xfId="62" applyFont="1" applyBorder="1" applyAlignment="1">
      <alignment horizontal="left" vertical="center" wrapText="1"/>
      <protection/>
    </xf>
    <xf numFmtId="4" fontId="4" fillId="0" borderId="14" xfId="62" applyNumberFormat="1" applyFont="1" applyBorder="1" applyAlignment="1">
      <alignment horizontal="right" vertical="distributed"/>
      <protection/>
    </xf>
    <xf numFmtId="0" fontId="4" fillId="0" borderId="15" xfId="62" applyFont="1" applyBorder="1">
      <alignment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1" fontId="4" fillId="0" borderId="10" xfId="62" applyNumberFormat="1" applyFont="1" applyFill="1" applyBorder="1" applyAlignment="1">
      <alignment horizontal="right" vertical="distributed"/>
      <protection/>
    </xf>
    <xf numFmtId="0" fontId="4" fillId="0" borderId="16" xfId="62" applyFont="1" applyFill="1" applyBorder="1" applyAlignment="1">
      <alignment horizontal="left" vertical="center" wrapText="1"/>
      <protection/>
    </xf>
    <xf numFmtId="0" fontId="4" fillId="0" borderId="0" xfId="62" applyFont="1" applyFill="1" applyBorder="1">
      <alignment/>
      <protection/>
    </xf>
    <xf numFmtId="1" fontId="4" fillId="0" borderId="11" xfId="62" applyNumberFormat="1" applyFont="1" applyFill="1" applyBorder="1" applyAlignment="1">
      <alignment horizontal="right" vertical="distributed"/>
      <protection/>
    </xf>
    <xf numFmtId="0" fontId="4" fillId="0" borderId="12" xfId="62" applyFont="1" applyFill="1" applyBorder="1" applyAlignment="1">
      <alignment horizontal="left" vertical="center" wrapText="1"/>
      <protection/>
    </xf>
    <xf numFmtId="4" fontId="4" fillId="0" borderId="12" xfId="62" applyNumberFormat="1" applyFont="1" applyFill="1" applyBorder="1" applyAlignment="1">
      <alignment horizontal="right" vertical="distributed"/>
      <protection/>
    </xf>
    <xf numFmtId="1" fontId="4" fillId="0" borderId="12" xfId="62" applyNumberFormat="1" applyFont="1" applyFill="1" applyBorder="1" applyAlignment="1">
      <alignment horizontal="right" vertical="distributed"/>
      <protection/>
    </xf>
    <xf numFmtId="0" fontId="4" fillId="0" borderId="16" xfId="62" applyFont="1" applyBorder="1" applyAlignment="1">
      <alignment horizontal="left" vertical="center" wrapText="1"/>
      <protection/>
    </xf>
    <xf numFmtId="4" fontId="4" fillId="0" borderId="17" xfId="62" applyNumberFormat="1" applyFont="1" applyBorder="1" applyAlignment="1">
      <alignment horizontal="right" vertical="distributed"/>
      <protection/>
    </xf>
    <xf numFmtId="0" fontId="4" fillId="0" borderId="14" xfId="62" applyFont="1" applyFill="1" applyBorder="1" applyAlignment="1">
      <alignment horizontal="left" vertical="center" wrapText="1"/>
      <protection/>
    </xf>
    <xf numFmtId="0" fontId="5" fillId="0" borderId="14" xfId="62" applyFont="1" applyBorder="1" applyAlignment="1">
      <alignment horizontal="left" vertical="center" wrapText="1"/>
      <protection/>
    </xf>
    <xf numFmtId="0" fontId="5" fillId="0" borderId="12" xfId="62" applyFont="1" applyBorder="1" applyAlignment="1">
      <alignment horizontal="left" vertical="center" wrapText="1"/>
      <protection/>
    </xf>
    <xf numFmtId="0" fontId="5" fillId="0" borderId="15" xfId="62" applyFont="1" applyFill="1" applyBorder="1" applyAlignment="1">
      <alignment horizontal="left" vertical="center" wrapText="1"/>
      <protection/>
    </xf>
    <xf numFmtId="4" fontId="5" fillId="0" borderId="12" xfId="62" applyNumberFormat="1" applyFont="1" applyBorder="1" applyAlignment="1">
      <alignment horizontal="right" vertical="distributed"/>
      <protection/>
    </xf>
    <xf numFmtId="4" fontId="5" fillId="0" borderId="14" xfId="62" applyNumberFormat="1" applyFont="1" applyBorder="1" applyAlignment="1">
      <alignment horizontal="right" vertical="distributed"/>
      <protection/>
    </xf>
    <xf numFmtId="1" fontId="5" fillId="0" borderId="12" xfId="62" applyNumberFormat="1" applyFont="1" applyBorder="1" applyAlignment="1">
      <alignment horizontal="right" vertical="distributed"/>
      <protection/>
    </xf>
    <xf numFmtId="0" fontId="5" fillId="0" borderId="0" xfId="62" applyFont="1" applyBorder="1">
      <alignment/>
      <protection/>
    </xf>
    <xf numFmtId="0" fontId="5" fillId="0" borderId="15" xfId="62" applyFont="1" applyBorder="1" applyAlignment="1">
      <alignment horizontal="left" vertical="center" wrapText="1"/>
      <protection/>
    </xf>
    <xf numFmtId="4" fontId="5" fillId="0" borderId="15" xfId="62" applyNumberFormat="1" applyFont="1" applyBorder="1" applyAlignment="1">
      <alignment horizontal="right" vertical="distributed"/>
      <protection/>
    </xf>
    <xf numFmtId="1" fontId="5" fillId="0" borderId="15" xfId="62" applyNumberFormat="1" applyFont="1" applyBorder="1" applyAlignment="1">
      <alignment horizontal="right" vertical="distributed"/>
      <protection/>
    </xf>
    <xf numFmtId="0" fontId="5" fillId="0" borderId="12" xfId="62" applyFont="1" applyBorder="1" applyAlignment="1">
      <alignment horizontal="left" vertical="center"/>
      <protection/>
    </xf>
    <xf numFmtId="4" fontId="5" fillId="0" borderId="0" xfId="62" applyNumberFormat="1" applyFont="1" applyBorder="1" applyAlignment="1">
      <alignment horizontal="right" vertical="distributed"/>
      <protection/>
    </xf>
    <xf numFmtId="0" fontId="5" fillId="0" borderId="14" xfId="62" applyFont="1" applyFill="1" applyBorder="1" applyAlignment="1">
      <alignment horizontal="left" vertical="center" wrapText="1"/>
      <protection/>
    </xf>
    <xf numFmtId="4" fontId="5" fillId="0" borderId="12" xfId="62" applyNumberFormat="1" applyFont="1" applyFill="1" applyBorder="1" applyAlignment="1">
      <alignment horizontal="right" vertical="distributed"/>
      <protection/>
    </xf>
    <xf numFmtId="4" fontId="5" fillId="0" borderId="15" xfId="62" applyNumberFormat="1" applyFont="1" applyFill="1" applyBorder="1" applyAlignment="1">
      <alignment horizontal="right" vertical="distributed"/>
      <protection/>
    </xf>
    <xf numFmtId="4" fontId="4" fillId="0" borderId="16" xfId="62" applyNumberFormat="1" applyFont="1" applyBorder="1" applyAlignment="1">
      <alignment horizontal="right" vertical="distributed"/>
      <protection/>
    </xf>
    <xf numFmtId="0" fontId="5" fillId="0" borderId="18" xfId="62" applyFont="1" applyFill="1" applyBorder="1" applyAlignment="1">
      <alignment horizontal="left" vertical="center" wrapText="1"/>
      <protection/>
    </xf>
    <xf numFmtId="0" fontId="4" fillId="0" borderId="11" xfId="62" applyFont="1" applyFill="1" applyBorder="1" applyAlignment="1">
      <alignment horizontal="left" vertical="center" wrapText="1"/>
      <protection/>
    </xf>
    <xf numFmtId="0" fontId="4" fillId="0" borderId="11" xfId="62" applyFont="1" applyFill="1" applyBorder="1">
      <alignment/>
      <protection/>
    </xf>
    <xf numFmtId="0" fontId="5" fillId="0" borderId="11" xfId="62" applyFont="1" applyFill="1" applyBorder="1">
      <alignment/>
      <protection/>
    </xf>
    <xf numFmtId="4" fontId="4" fillId="0" borderId="15" xfId="62" applyNumberFormat="1" applyFont="1" applyFill="1" applyBorder="1" applyAlignment="1">
      <alignment horizontal="right" vertical="distributed"/>
      <protection/>
    </xf>
    <xf numFmtId="1" fontId="4" fillId="0" borderId="15" xfId="62" applyNumberFormat="1" applyFont="1" applyFill="1" applyBorder="1" applyAlignment="1">
      <alignment horizontal="right" vertical="distributed"/>
      <protection/>
    </xf>
    <xf numFmtId="4" fontId="2" fillId="0" borderId="0" xfId="62" applyNumberFormat="1">
      <alignment/>
      <protection/>
    </xf>
    <xf numFmtId="0" fontId="4" fillId="11" borderId="0" xfId="62" applyFont="1" applyFill="1" applyBorder="1">
      <alignment/>
      <protection/>
    </xf>
    <xf numFmtId="0" fontId="4" fillId="11" borderId="0" xfId="62" applyFont="1" applyFill="1">
      <alignment/>
      <protection/>
    </xf>
    <xf numFmtId="0" fontId="5" fillId="0" borderId="14" xfId="62" applyFont="1" applyBorder="1" applyAlignment="1">
      <alignment horizontal="left" vertical="center"/>
      <protection/>
    </xf>
    <xf numFmtId="0" fontId="5" fillId="0" borderId="12" xfId="62" applyFont="1" applyFill="1" applyBorder="1" applyAlignment="1">
      <alignment horizontal="left" vertical="center" wrapText="1"/>
      <protection/>
    </xf>
    <xf numFmtId="1" fontId="5" fillId="0" borderId="12" xfId="62" applyNumberFormat="1" applyFont="1" applyFill="1" applyBorder="1" applyAlignment="1">
      <alignment horizontal="right" vertical="distributed"/>
      <protection/>
    </xf>
    <xf numFmtId="0" fontId="5" fillId="0" borderId="12" xfId="62" applyFont="1" applyFill="1" applyBorder="1">
      <alignment/>
      <protection/>
    </xf>
    <xf numFmtId="1" fontId="5" fillId="0" borderId="15" xfId="62" applyNumberFormat="1" applyFont="1" applyFill="1" applyBorder="1" applyAlignment="1">
      <alignment horizontal="right" vertical="distributed"/>
      <protection/>
    </xf>
    <xf numFmtId="0" fontId="5" fillId="0" borderId="12" xfId="60" applyFont="1" applyFill="1" applyBorder="1" applyAlignment="1">
      <alignment horizontal="left" vertical="center" wrapText="1"/>
      <protection/>
    </xf>
    <xf numFmtId="0" fontId="5" fillId="0" borderId="18" xfId="62" applyFont="1" applyBorder="1" applyAlignment="1">
      <alignment horizontal="left" vertical="center" wrapText="1"/>
      <protection/>
    </xf>
    <xf numFmtId="4" fontId="4" fillId="0" borderId="18" xfId="62" applyNumberFormat="1" applyFont="1" applyBorder="1" applyAlignment="1">
      <alignment horizontal="right" vertical="distributed"/>
      <protection/>
    </xf>
    <xf numFmtId="4" fontId="5" fillId="0" borderId="18" xfId="62" applyNumberFormat="1" applyFont="1" applyBorder="1" applyAlignment="1">
      <alignment horizontal="right" vertical="distributed"/>
      <protection/>
    </xf>
    <xf numFmtId="0" fontId="4" fillId="0" borderId="16" xfId="62" applyFont="1" applyBorder="1" applyAlignment="1">
      <alignment horizontal="left" vertical="center"/>
      <protection/>
    </xf>
    <xf numFmtId="4" fontId="5" fillId="0" borderId="19" xfId="62" applyNumberFormat="1" applyFont="1" applyBorder="1" applyAlignment="1">
      <alignment horizontal="right" vertical="distributed"/>
      <protection/>
    </xf>
    <xf numFmtId="0" fontId="4" fillId="0" borderId="13" xfId="62" applyFont="1" applyFill="1" applyBorder="1" applyAlignment="1">
      <alignment horizontal="left" vertical="center" wrapText="1"/>
      <protection/>
    </xf>
    <xf numFmtId="0" fontId="4" fillId="0" borderId="12" xfId="62" applyFont="1" applyBorder="1" applyAlignment="1">
      <alignment horizontal="left" vertical="center"/>
      <protection/>
    </xf>
    <xf numFmtId="0" fontId="5" fillId="0" borderId="0" xfId="62" applyFont="1" applyFill="1" applyBorder="1">
      <alignment/>
      <protection/>
    </xf>
    <xf numFmtId="0" fontId="2" fillId="0" borderId="0" xfId="62" applyFont="1">
      <alignment/>
      <protection/>
    </xf>
    <xf numFmtId="4" fontId="4" fillId="0" borderId="14" xfId="62" applyNumberFormat="1" applyFont="1" applyFill="1" applyBorder="1" applyAlignment="1">
      <alignment horizontal="right" vertical="distributed"/>
      <protection/>
    </xf>
    <xf numFmtId="4" fontId="5" fillId="0" borderId="14" xfId="62" applyNumberFormat="1" applyFont="1" applyFill="1" applyBorder="1" applyAlignment="1">
      <alignment horizontal="right" vertical="distributed"/>
      <protection/>
    </xf>
    <xf numFmtId="4" fontId="5" fillId="0" borderId="18" xfId="62" applyNumberFormat="1" applyFont="1" applyFill="1" applyBorder="1" applyAlignment="1">
      <alignment horizontal="right" vertical="distributed"/>
      <protection/>
    </xf>
    <xf numFmtId="4" fontId="4" fillId="0" borderId="16" xfId="62" applyNumberFormat="1" applyFont="1" applyFill="1" applyBorder="1" applyAlignment="1">
      <alignment horizontal="right" vertical="distributed"/>
      <protection/>
    </xf>
    <xf numFmtId="4" fontId="4" fillId="0" borderId="13" xfId="62" applyNumberFormat="1" applyFont="1" applyFill="1" applyBorder="1" applyAlignment="1">
      <alignment horizontal="right" vertical="distributed"/>
      <protection/>
    </xf>
    <xf numFmtId="4" fontId="5" fillId="0" borderId="12" xfId="62" applyNumberFormat="1" applyFont="1" applyFill="1" applyBorder="1" applyAlignment="1">
      <alignment vertical="distributed"/>
      <protection/>
    </xf>
    <xf numFmtId="0" fontId="5" fillId="0" borderId="0" xfId="62" applyFont="1" applyFill="1">
      <alignment/>
      <protection/>
    </xf>
    <xf numFmtId="4" fontId="5" fillId="0" borderId="14" xfId="62" applyNumberFormat="1" applyFont="1" applyBorder="1" applyAlignment="1">
      <alignment horizontal="left" vertical="distributed"/>
      <protection/>
    </xf>
    <xf numFmtId="4" fontId="4" fillId="0" borderId="0" xfId="62" applyNumberFormat="1" applyFont="1">
      <alignment/>
      <protection/>
    </xf>
    <xf numFmtId="0" fontId="2" fillId="3" borderId="0" xfId="62" applyFont="1" applyFill="1">
      <alignment/>
      <protection/>
    </xf>
    <xf numFmtId="0" fontId="2" fillId="3" borderId="0" xfId="62" applyFill="1">
      <alignment/>
      <protection/>
    </xf>
    <xf numFmtId="0" fontId="5" fillId="0" borderId="0" xfId="0" applyFont="1" applyFill="1" applyAlignment="1">
      <alignment vertical="top"/>
    </xf>
    <xf numFmtId="0" fontId="2" fillId="0" borderId="0" xfId="62" applyFont="1" applyFill="1">
      <alignment/>
      <protection/>
    </xf>
    <xf numFmtId="0" fontId="5" fillId="0" borderId="20" xfId="62" applyFont="1" applyFill="1" applyBorder="1">
      <alignment/>
      <protection/>
    </xf>
    <xf numFmtId="0" fontId="5" fillId="0" borderId="21" xfId="62" applyFont="1" applyFill="1" applyBorder="1">
      <alignment/>
      <protection/>
    </xf>
    <xf numFmtId="0" fontId="5" fillId="0" borderId="10" xfId="62" applyFont="1" applyFill="1" applyBorder="1">
      <alignment/>
      <protection/>
    </xf>
    <xf numFmtId="0" fontId="2" fillId="0" borderId="0" xfId="62" applyFill="1">
      <alignment/>
      <protection/>
    </xf>
    <xf numFmtId="1" fontId="5" fillId="0" borderId="14" xfId="62" applyNumberFormat="1" applyFont="1" applyBorder="1" applyAlignment="1">
      <alignment horizontal="right" vertical="distributed"/>
      <protection/>
    </xf>
    <xf numFmtId="4" fontId="5" fillId="0" borderId="14" xfId="62" applyNumberFormat="1" applyFont="1" applyFill="1" applyBorder="1" applyAlignment="1">
      <alignment vertical="distributed"/>
      <protection/>
    </xf>
    <xf numFmtId="0" fontId="2" fillId="0" borderId="0" xfId="62" applyFont="1" applyBorder="1">
      <alignment/>
      <protection/>
    </xf>
    <xf numFmtId="0" fontId="5" fillId="0" borderId="14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distributed"/>
    </xf>
    <xf numFmtId="4" fontId="5" fillId="0" borderId="12" xfId="0" applyNumberFormat="1" applyFont="1" applyBorder="1" applyAlignment="1">
      <alignment horizontal="right" vertical="distributed"/>
    </xf>
    <xf numFmtId="0" fontId="4" fillId="0" borderId="14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distributed"/>
    </xf>
    <xf numFmtId="4" fontId="4" fillId="0" borderId="12" xfId="0" applyNumberFormat="1" applyFont="1" applyBorder="1" applyAlignment="1">
      <alignment horizontal="right" vertical="distributed"/>
    </xf>
    <xf numFmtId="4" fontId="5" fillId="0" borderId="14" xfId="62" applyNumberFormat="1" applyFont="1" applyFill="1" applyBorder="1" applyAlignment="1">
      <alignment horizontal="left" vertical="distributed"/>
      <protection/>
    </xf>
    <xf numFmtId="0" fontId="4" fillId="0" borderId="14" xfId="62" applyFont="1" applyBorder="1" applyAlignment="1">
      <alignment horizontal="left" vertical="center" wrapText="1"/>
      <protection/>
    </xf>
    <xf numFmtId="4" fontId="4" fillId="0" borderId="16" xfId="62" applyNumberFormat="1" applyFont="1" applyFill="1" applyBorder="1" applyAlignment="1">
      <alignment vertical="distributed"/>
      <protection/>
    </xf>
    <xf numFmtId="0" fontId="4" fillId="0" borderId="0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" fontId="5" fillId="0" borderId="0" xfId="62" applyNumberFormat="1" applyFont="1" applyAlignment="1">
      <alignment horizontal="center"/>
      <protection/>
    </xf>
    <xf numFmtId="1" fontId="4" fillId="0" borderId="19" xfId="0" applyNumberFormat="1" applyFont="1" applyBorder="1" applyAlignment="1">
      <alignment horizontal="center"/>
    </xf>
    <xf numFmtId="4" fontId="5" fillId="0" borderId="12" xfId="62" applyNumberFormat="1" applyFont="1" applyBorder="1" applyAlignment="1">
      <alignment vertical="distributed" wrapText="1"/>
      <protection/>
    </xf>
    <xf numFmtId="1" fontId="5" fillId="0" borderId="12" xfId="62" applyNumberFormat="1" applyFont="1" applyBorder="1" applyAlignment="1">
      <alignment vertical="distributed"/>
      <protection/>
    </xf>
    <xf numFmtId="4" fontId="5" fillId="0" borderId="12" xfId="62" applyNumberFormat="1" applyFont="1" applyBorder="1" applyAlignment="1">
      <alignment vertical="distributed"/>
      <protection/>
    </xf>
    <xf numFmtId="1" fontId="5" fillId="0" borderId="15" xfId="62" applyNumberFormat="1" applyFont="1" applyBorder="1" applyAlignment="1">
      <alignment vertical="distributed"/>
      <protection/>
    </xf>
    <xf numFmtId="4" fontId="5" fillId="0" borderId="15" xfId="62" applyNumberFormat="1" applyFont="1" applyBorder="1" applyAlignment="1">
      <alignment vertical="distributed"/>
      <protection/>
    </xf>
    <xf numFmtId="0" fontId="5" fillId="0" borderId="0" xfId="62" applyFont="1" applyAlignment="1">
      <alignment vertical="center"/>
      <protection/>
    </xf>
    <xf numFmtId="1" fontId="5" fillId="0" borderId="0" xfId="62" applyNumberFormat="1" applyFont="1">
      <alignment/>
      <protection/>
    </xf>
    <xf numFmtId="4" fontId="5" fillId="0" borderId="0" xfId="62" applyNumberFormat="1" applyFont="1">
      <alignment/>
      <protection/>
    </xf>
    <xf numFmtId="0" fontId="10" fillId="0" borderId="0" xfId="62" applyFont="1" applyFill="1">
      <alignment/>
      <protection/>
    </xf>
    <xf numFmtId="0" fontId="10" fillId="0" borderId="0" xfId="62" applyFont="1">
      <alignment/>
      <protection/>
    </xf>
    <xf numFmtId="0" fontId="10" fillId="0" borderId="0" xfId="62" applyFont="1" applyFill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4" fontId="5" fillId="0" borderId="14" xfId="0" applyNumberFormat="1" applyFont="1" applyBorder="1" applyAlignment="1">
      <alignment horizontal="right" vertical="distributed"/>
    </xf>
    <xf numFmtId="0" fontId="4" fillId="0" borderId="22" xfId="62" applyFont="1" applyFill="1" applyBorder="1">
      <alignment/>
      <protection/>
    </xf>
    <xf numFmtId="0" fontId="5" fillId="0" borderId="22" xfId="62" applyFont="1" applyFill="1" applyBorder="1">
      <alignment/>
      <protection/>
    </xf>
    <xf numFmtId="0" fontId="6" fillId="0" borderId="0" xfId="62" applyFont="1">
      <alignment/>
      <protection/>
    </xf>
    <xf numFmtId="0" fontId="5" fillId="0" borderId="15" xfId="60" applyFont="1" applyFill="1" applyBorder="1" applyAlignment="1">
      <alignment horizontal="left" vertical="center" wrapText="1"/>
      <protection/>
    </xf>
    <xf numFmtId="4" fontId="5" fillId="0" borderId="12" xfId="62" applyNumberFormat="1" applyFont="1" applyBorder="1" applyAlignment="1">
      <alignment horizontal="left" vertical="distributed"/>
      <protection/>
    </xf>
    <xf numFmtId="0" fontId="2" fillId="0" borderId="0" xfId="62" applyFont="1" applyFill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4" fillId="0" borderId="15" xfId="62" applyFont="1" applyBorder="1" applyAlignment="1">
      <alignment horizontal="left" vertical="center"/>
      <protection/>
    </xf>
    <xf numFmtId="4" fontId="4" fillId="0" borderId="15" xfId="62" applyNumberFormat="1" applyFont="1" applyBorder="1" applyAlignment="1">
      <alignment horizontal="right" vertical="distributed"/>
      <protection/>
    </xf>
    <xf numFmtId="1" fontId="4" fillId="0" borderId="15" xfId="62" applyNumberFormat="1" applyFont="1" applyBorder="1" applyAlignment="1">
      <alignment horizontal="right" vertical="distributed"/>
      <protection/>
    </xf>
    <xf numFmtId="0" fontId="5" fillId="0" borderId="10" xfId="62" applyFont="1" applyBorder="1">
      <alignment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14" xfId="62" applyFont="1" applyBorder="1" applyAlignment="1">
      <alignment horizontal="left" vertical="center"/>
      <protection/>
    </xf>
    <xf numFmtId="0" fontId="5" fillId="0" borderId="15" xfId="62" applyFont="1" applyBorder="1" applyAlignment="1">
      <alignment horizontal="left" vertical="center"/>
      <protection/>
    </xf>
    <xf numFmtId="4" fontId="4" fillId="0" borderId="12" xfId="62" applyNumberFormat="1" applyFont="1" applyBorder="1" applyAlignment="1">
      <alignment vertical="distributed" wrapText="1"/>
      <protection/>
    </xf>
    <xf numFmtId="4" fontId="4" fillId="0" borderId="0" xfId="62" applyNumberFormat="1" applyFont="1" applyBorder="1" applyAlignment="1">
      <alignment horizontal="right" vertical="distributed"/>
      <protection/>
    </xf>
    <xf numFmtId="0" fontId="5" fillId="3" borderId="0" xfId="62" applyFont="1" applyFill="1">
      <alignment/>
      <protection/>
    </xf>
    <xf numFmtId="0" fontId="2" fillId="9" borderId="0" xfId="62" applyFont="1" applyFill="1">
      <alignment/>
      <protection/>
    </xf>
    <xf numFmtId="4" fontId="4" fillId="0" borderId="12" xfId="62" applyNumberFormat="1" applyFont="1" applyBorder="1" applyAlignment="1">
      <alignment vertical="distributed"/>
      <protection/>
    </xf>
    <xf numFmtId="4" fontId="4" fillId="0" borderId="15" xfId="62" applyNumberFormat="1" applyFont="1" applyBorder="1" applyAlignment="1">
      <alignment vertical="distributed"/>
      <protection/>
    </xf>
    <xf numFmtId="4" fontId="4" fillId="0" borderId="10" xfId="62" applyNumberFormat="1" applyFont="1" applyBorder="1" applyAlignment="1">
      <alignment horizontal="right" vertical="center"/>
      <protection/>
    </xf>
    <xf numFmtId="4" fontId="4" fillId="0" borderId="12" xfId="62" applyNumberFormat="1" applyFont="1" applyBorder="1" applyAlignment="1">
      <alignment horizontal="right" vertical="center"/>
      <protection/>
    </xf>
    <xf numFmtId="0" fontId="5" fillId="0" borderId="21" xfId="62" applyFont="1" applyBorder="1">
      <alignment/>
      <protection/>
    </xf>
    <xf numFmtId="4" fontId="4" fillId="0" borderId="20" xfId="62" applyNumberFormat="1" applyFont="1" applyBorder="1" applyAlignment="1">
      <alignment horizontal="right" vertical="distributed"/>
      <protection/>
    </xf>
    <xf numFmtId="1" fontId="4" fillId="0" borderId="20" xfId="62" applyNumberFormat="1" applyFont="1" applyBorder="1" applyAlignment="1">
      <alignment horizontal="right" vertical="distributed"/>
      <protection/>
    </xf>
    <xf numFmtId="0" fontId="4" fillId="0" borderId="23" xfId="62" applyFont="1" applyBorder="1">
      <alignment/>
      <protection/>
    </xf>
    <xf numFmtId="0" fontId="4" fillId="0" borderId="22" xfId="62" applyFont="1" applyBorder="1">
      <alignment/>
      <protection/>
    </xf>
    <xf numFmtId="0" fontId="14" fillId="0" borderId="14" xfId="63" applyFont="1" applyFill="1" applyBorder="1" applyAlignment="1">
      <alignment horizontal="left" vertical="center" wrapText="1"/>
      <protection/>
    </xf>
    <xf numFmtId="4" fontId="4" fillId="33" borderId="16" xfId="62" applyNumberFormat="1" applyFont="1" applyFill="1" applyBorder="1" applyAlignment="1">
      <alignment horizontal="right" vertical="distributed"/>
      <protection/>
    </xf>
    <xf numFmtId="4" fontId="4" fillId="33" borderId="10" xfId="62" applyNumberFormat="1" applyFont="1" applyFill="1" applyBorder="1" applyAlignment="1">
      <alignment horizontal="right" vertical="distributed"/>
      <protection/>
    </xf>
    <xf numFmtId="1" fontId="4" fillId="33" borderId="10" xfId="62" applyNumberFormat="1" applyFont="1" applyFill="1" applyBorder="1" applyAlignment="1">
      <alignment horizontal="right" vertical="distributed"/>
      <protection/>
    </xf>
    <xf numFmtId="4" fontId="4" fillId="33" borderId="13" xfId="62" applyNumberFormat="1" applyFont="1" applyFill="1" applyBorder="1" applyAlignment="1">
      <alignment horizontal="right" vertical="distributed"/>
      <protection/>
    </xf>
    <xf numFmtId="1" fontId="4" fillId="33" borderId="13" xfId="62" applyNumberFormat="1" applyFont="1" applyFill="1" applyBorder="1" applyAlignment="1">
      <alignment horizontal="right" vertical="distributed"/>
      <protection/>
    </xf>
    <xf numFmtId="4" fontId="4" fillId="33" borderId="11" xfId="62" applyNumberFormat="1" applyFont="1" applyFill="1" applyBorder="1" applyAlignment="1">
      <alignment horizontal="right" vertical="distributed"/>
      <protection/>
    </xf>
    <xf numFmtId="4" fontId="4" fillId="0" borderId="10" xfId="0" applyNumberFormat="1" applyFont="1" applyFill="1" applyBorder="1" applyAlignment="1">
      <alignment horizontal="right" vertical="distributed"/>
    </xf>
    <xf numFmtId="0" fontId="5" fillId="0" borderId="0" xfId="0" applyFont="1" applyFill="1" applyBorder="1" applyAlignment="1">
      <alignment vertical="top"/>
    </xf>
    <xf numFmtId="4" fontId="5" fillId="0" borderId="15" xfId="0" applyNumberFormat="1" applyFont="1" applyFill="1" applyBorder="1" applyAlignment="1">
      <alignment horizontal="right" vertical="distributed"/>
    </xf>
    <xf numFmtId="0" fontId="4" fillId="33" borderId="16" xfId="62" applyFont="1" applyFill="1" applyBorder="1" applyAlignment="1">
      <alignment horizontal="left" vertical="center" wrapText="1"/>
      <protection/>
    </xf>
    <xf numFmtId="1" fontId="4" fillId="33" borderId="11" xfId="62" applyNumberFormat="1" applyFont="1" applyFill="1" applyBorder="1" applyAlignment="1">
      <alignment horizontal="right" vertical="distributed"/>
      <protection/>
    </xf>
    <xf numFmtId="1" fontId="5" fillId="0" borderId="20" xfId="62" applyNumberFormat="1" applyFont="1" applyBorder="1" applyAlignment="1">
      <alignment horizontal="right" vertical="distributed"/>
      <protection/>
    </xf>
    <xf numFmtId="0" fontId="4" fillId="0" borderId="16" xfId="62" applyFont="1" applyBorder="1" applyAlignment="1">
      <alignment vertical="center"/>
      <protection/>
    </xf>
    <xf numFmtId="4" fontId="4" fillId="0" borderId="10" xfId="62" applyNumberFormat="1" applyFont="1" applyBorder="1" applyAlignment="1">
      <alignment vertical="center"/>
      <protection/>
    </xf>
    <xf numFmtId="4" fontId="4" fillId="0" borderId="17" xfId="62" applyNumberFormat="1" applyFont="1" applyBorder="1" applyAlignment="1">
      <alignment vertical="center"/>
      <protection/>
    </xf>
    <xf numFmtId="0" fontId="4" fillId="3" borderId="0" xfId="62" applyFont="1" applyFill="1" applyBorder="1" applyAlignment="1">
      <alignment vertical="center"/>
      <protection/>
    </xf>
    <xf numFmtId="0" fontId="4" fillId="3" borderId="0" xfId="62" applyFont="1" applyFill="1" applyAlignment="1">
      <alignment vertical="center"/>
      <protection/>
    </xf>
    <xf numFmtId="4" fontId="4" fillId="0" borderId="16" xfId="0" applyNumberFormat="1" applyFont="1" applyBorder="1" applyAlignment="1">
      <alignment horizontal="right" vertical="distributed"/>
    </xf>
    <xf numFmtId="0" fontId="4" fillId="0" borderId="16" xfId="0" applyFont="1" applyFill="1" applyBorder="1" applyAlignment="1">
      <alignment horizontal="left" vertical="center" wrapText="1"/>
    </xf>
    <xf numFmtId="4" fontId="5" fillId="33" borderId="18" xfId="62" applyNumberFormat="1" applyFont="1" applyFill="1" applyBorder="1" applyAlignment="1">
      <alignment horizontal="right" vertical="distributed"/>
      <protection/>
    </xf>
    <xf numFmtId="4" fontId="5" fillId="33" borderId="15" xfId="62" applyNumberFormat="1" applyFont="1" applyFill="1" applyBorder="1" applyAlignment="1">
      <alignment horizontal="right" vertical="distributed"/>
      <protection/>
    </xf>
    <xf numFmtId="1" fontId="5" fillId="33" borderId="15" xfId="62" applyNumberFormat="1" applyFont="1" applyFill="1" applyBorder="1" applyAlignment="1">
      <alignment horizontal="right" vertical="distributed"/>
      <protection/>
    </xf>
    <xf numFmtId="4" fontId="5" fillId="33" borderId="14" xfId="62" applyNumberFormat="1" applyFont="1" applyFill="1" applyBorder="1" applyAlignment="1">
      <alignment horizontal="right" vertical="distributed"/>
      <protection/>
    </xf>
    <xf numFmtId="4" fontId="5" fillId="33" borderId="12" xfId="62" applyNumberFormat="1" applyFont="1" applyFill="1" applyBorder="1" applyAlignment="1">
      <alignment horizontal="right" vertical="distributed"/>
      <protection/>
    </xf>
    <xf numFmtId="1" fontId="5" fillId="33" borderId="12" xfId="62" applyNumberFormat="1" applyFont="1" applyFill="1" applyBorder="1" applyAlignment="1">
      <alignment horizontal="right" vertical="distributed"/>
      <protection/>
    </xf>
    <xf numFmtId="0" fontId="6" fillId="0" borderId="0" xfId="62" applyFont="1" applyBorder="1">
      <alignment/>
      <protection/>
    </xf>
    <xf numFmtId="0" fontId="5" fillId="33" borderId="14" xfId="62" applyFont="1" applyFill="1" applyBorder="1" applyAlignment="1">
      <alignment horizontal="left" vertical="center" wrapText="1"/>
      <protection/>
    </xf>
    <xf numFmtId="0" fontId="18" fillId="0" borderId="12" xfId="62" applyFont="1" applyBorder="1" applyAlignment="1">
      <alignment horizontal="left" vertical="center" wrapText="1"/>
      <protection/>
    </xf>
    <xf numFmtId="4" fontId="18" fillId="0" borderId="14" xfId="62" applyNumberFormat="1" applyFont="1" applyBorder="1" applyAlignment="1">
      <alignment horizontal="right" vertical="distributed"/>
      <protection/>
    </xf>
    <xf numFmtId="4" fontId="18" fillId="0" borderId="14" xfId="62" applyNumberFormat="1" applyFont="1" applyFill="1" applyBorder="1" applyAlignment="1">
      <alignment horizontal="right" vertical="distributed"/>
      <protection/>
    </xf>
    <xf numFmtId="4" fontId="18" fillId="0" borderId="12" xfId="62" applyNumberFormat="1" applyFont="1" applyBorder="1" applyAlignment="1">
      <alignment horizontal="right" vertical="distributed"/>
      <protection/>
    </xf>
    <xf numFmtId="1" fontId="18" fillId="0" borderId="12" xfId="62" applyNumberFormat="1" applyFont="1" applyBorder="1" applyAlignment="1">
      <alignment horizontal="right" vertical="distributed"/>
      <protection/>
    </xf>
    <xf numFmtId="0" fontId="18" fillId="0" borderId="0" xfId="62" applyFont="1" applyFill="1">
      <alignment/>
      <protection/>
    </xf>
    <xf numFmtId="0" fontId="18" fillId="0" borderId="0" xfId="62" applyFont="1">
      <alignment/>
      <protection/>
    </xf>
    <xf numFmtId="0" fontId="18" fillId="0" borderId="14" xfId="62" applyFont="1" applyBorder="1" applyAlignment="1">
      <alignment horizontal="left" vertical="center" wrapText="1"/>
      <protection/>
    </xf>
    <xf numFmtId="0" fontId="5" fillId="0" borderId="0" xfId="62" applyFont="1" applyFill="1" applyBorder="1">
      <alignment/>
      <protection/>
    </xf>
    <xf numFmtId="0" fontId="5" fillId="0" borderId="0" xfId="62" applyFont="1" applyBorder="1">
      <alignment/>
      <protection/>
    </xf>
    <xf numFmtId="0" fontId="5" fillId="0" borderId="22" xfId="62" applyFont="1" applyBorder="1">
      <alignment/>
      <protection/>
    </xf>
    <xf numFmtId="0" fontId="5" fillId="0" borderId="11" xfId="62" applyFont="1" applyBorder="1">
      <alignment/>
      <protection/>
    </xf>
    <xf numFmtId="0" fontId="5" fillId="0" borderId="12" xfId="62" applyFont="1" applyBorder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15" xfId="62" applyFont="1" applyBorder="1" applyAlignment="1">
      <alignment horizontal="left" vertical="center" wrapText="1"/>
      <protection/>
    </xf>
    <xf numFmtId="0" fontId="18" fillId="0" borderId="0" xfId="62" applyFont="1" applyFill="1" applyBorder="1">
      <alignment/>
      <protection/>
    </xf>
    <xf numFmtId="0" fontId="18" fillId="0" borderId="14" xfId="59" applyFont="1" applyBorder="1" applyAlignment="1">
      <alignment horizontal="left" vertical="distributed" wrapText="1"/>
      <protection/>
    </xf>
    <xf numFmtId="0" fontId="19" fillId="0" borderId="0" xfId="62" applyFont="1" applyFill="1" applyBorder="1">
      <alignment/>
      <protection/>
    </xf>
    <xf numFmtId="0" fontId="20" fillId="0" borderId="0" xfId="62" applyFont="1">
      <alignment/>
      <protection/>
    </xf>
    <xf numFmtId="0" fontId="4" fillId="13" borderId="15" xfId="62" applyFont="1" applyFill="1" applyBorder="1" applyAlignment="1">
      <alignment horizontal="left" vertical="center" wrapText="1"/>
      <protection/>
    </xf>
    <xf numFmtId="0" fontId="4" fillId="13" borderId="18" xfId="62" applyFont="1" applyFill="1" applyBorder="1" applyAlignment="1">
      <alignment horizontal="center" vertical="center"/>
      <protection/>
    </xf>
    <xf numFmtId="0" fontId="4" fillId="13" borderId="15" xfId="62" applyFont="1" applyFill="1" applyBorder="1" applyAlignment="1">
      <alignment horizontal="center" vertical="center"/>
      <protection/>
    </xf>
    <xf numFmtId="0" fontId="4" fillId="13" borderId="19" xfId="62" applyFont="1" applyFill="1" applyBorder="1" applyAlignment="1">
      <alignment horizontal="center" vertical="center"/>
      <protection/>
    </xf>
    <xf numFmtId="1" fontId="4" fillId="13" borderId="15" xfId="62" applyNumberFormat="1" applyFont="1" applyFill="1" applyBorder="1" applyAlignment="1">
      <alignment horizontal="center" vertical="center"/>
      <protection/>
    </xf>
    <xf numFmtId="4" fontId="4" fillId="13" borderId="15" xfId="62" applyNumberFormat="1" applyFont="1" applyFill="1" applyBorder="1" applyAlignment="1">
      <alignment horizontal="center" vertical="center"/>
      <protection/>
    </xf>
    <xf numFmtId="0" fontId="5" fillId="13" borderId="0" xfId="62" applyFont="1" applyFill="1">
      <alignment/>
      <protection/>
    </xf>
    <xf numFmtId="0" fontId="4" fillId="13" borderId="11" xfId="62" applyFont="1" applyFill="1" applyBorder="1" applyAlignment="1">
      <alignment horizontal="left" vertical="center"/>
      <protection/>
    </xf>
    <xf numFmtId="4" fontId="4" fillId="13" borderId="13" xfId="62" applyNumberFormat="1" applyFont="1" applyFill="1" applyBorder="1" applyAlignment="1">
      <alignment horizontal="right" vertical="distributed"/>
      <protection/>
    </xf>
    <xf numFmtId="4" fontId="4" fillId="13" borderId="11" xfId="62" applyNumberFormat="1" applyFont="1" applyFill="1" applyBorder="1" applyAlignment="1">
      <alignment horizontal="right" vertical="distributed"/>
      <protection/>
    </xf>
    <xf numFmtId="1" fontId="4" fillId="13" borderId="11" xfId="62" applyNumberFormat="1" applyFont="1" applyFill="1" applyBorder="1" applyAlignment="1">
      <alignment horizontal="right" vertical="distributed"/>
      <protection/>
    </xf>
    <xf numFmtId="0" fontId="5" fillId="13" borderId="0" xfId="62" applyFont="1" applyFill="1" applyBorder="1">
      <alignment/>
      <protection/>
    </xf>
    <xf numFmtId="0" fontId="4" fillId="13" borderId="19" xfId="62" applyFont="1" applyFill="1" applyBorder="1">
      <alignment/>
      <protection/>
    </xf>
    <xf numFmtId="0" fontId="4" fillId="13" borderId="10" xfId="62" applyFont="1" applyFill="1" applyBorder="1" applyAlignment="1">
      <alignment horizontal="left" vertical="center"/>
      <protection/>
    </xf>
    <xf numFmtId="4" fontId="4" fillId="13" borderId="16" xfId="62" applyNumberFormat="1" applyFont="1" applyFill="1" applyBorder="1" applyAlignment="1">
      <alignment horizontal="right" vertical="distributed"/>
      <protection/>
    </xf>
    <xf numFmtId="4" fontId="4" fillId="13" borderId="10" xfId="62" applyNumberFormat="1" applyFont="1" applyFill="1" applyBorder="1" applyAlignment="1">
      <alignment horizontal="right" vertical="distributed"/>
      <protection/>
    </xf>
    <xf numFmtId="1" fontId="4" fillId="13" borderId="10" xfId="62" applyNumberFormat="1" applyFont="1" applyFill="1" applyBorder="1" applyAlignment="1">
      <alignment horizontal="right" vertical="distributed"/>
      <protection/>
    </xf>
    <xf numFmtId="0" fontId="4" fillId="13" borderId="11" xfId="62" applyFont="1" applyFill="1" applyBorder="1" applyAlignment="1">
      <alignment horizontal="left" vertical="center" wrapText="1"/>
      <protection/>
    </xf>
    <xf numFmtId="0" fontId="4" fillId="13" borderId="0" xfId="62" applyFont="1" applyFill="1" applyAlignment="1">
      <alignment vertical="center"/>
      <protection/>
    </xf>
    <xf numFmtId="0" fontId="4" fillId="13" borderId="0" xfId="62" applyFont="1" applyFill="1" applyBorder="1">
      <alignment/>
      <protection/>
    </xf>
    <xf numFmtId="0" fontId="4" fillId="13" borderId="0" xfId="0" applyFont="1" applyFill="1" applyAlignment="1">
      <alignment vertical="top"/>
    </xf>
    <xf numFmtId="0" fontId="4" fillId="13" borderId="22" xfId="62" applyFont="1" applyFill="1" applyBorder="1">
      <alignment/>
      <protection/>
    </xf>
    <xf numFmtId="0" fontId="4" fillId="13" borderId="11" xfId="62" applyFont="1" applyFill="1" applyBorder="1">
      <alignment/>
      <protection/>
    </xf>
    <xf numFmtId="0" fontId="2" fillId="13" borderId="0" xfId="62" applyFont="1" applyFill="1" applyBorder="1">
      <alignment/>
      <protection/>
    </xf>
    <xf numFmtId="0" fontId="2" fillId="13" borderId="0" xfId="62" applyFont="1" applyFill="1">
      <alignment/>
      <protection/>
    </xf>
    <xf numFmtId="0" fontId="4" fillId="13" borderId="18" xfId="62" applyFont="1" applyFill="1" applyBorder="1" applyAlignment="1">
      <alignment horizontal="left" vertical="center" wrapText="1"/>
      <protection/>
    </xf>
    <xf numFmtId="4" fontId="4" fillId="13" borderId="18" xfId="62" applyNumberFormat="1" applyFont="1" applyFill="1" applyBorder="1" applyAlignment="1">
      <alignment horizontal="right" vertical="distributed"/>
      <protection/>
    </xf>
    <xf numFmtId="0" fontId="4" fillId="13" borderId="0" xfId="62" applyFont="1" applyFill="1">
      <alignment/>
      <protection/>
    </xf>
    <xf numFmtId="0" fontId="4" fillId="13" borderId="13" xfId="62" applyFont="1" applyFill="1" applyBorder="1" applyAlignment="1">
      <alignment horizontal="left" vertical="center" wrapText="1"/>
      <protection/>
    </xf>
    <xf numFmtId="0" fontId="4" fillId="13" borderId="23" xfId="62" applyFont="1" applyFill="1" applyBorder="1">
      <alignment/>
      <protection/>
    </xf>
    <xf numFmtId="0" fontId="4" fillId="13" borderId="15" xfId="62" applyFont="1" applyFill="1" applyBorder="1">
      <alignment/>
      <protection/>
    </xf>
    <xf numFmtId="0" fontId="4" fillId="13" borderId="10" xfId="62" applyFont="1" applyFill="1" applyBorder="1" applyAlignment="1">
      <alignment horizontal="left" vertical="center" wrapText="1"/>
      <protection/>
    </xf>
    <xf numFmtId="0" fontId="4" fillId="13" borderId="11" xfId="0" applyFont="1" applyFill="1" applyBorder="1" applyAlignment="1">
      <alignment horizontal="left" vertical="center" wrapText="1"/>
    </xf>
    <xf numFmtId="4" fontId="4" fillId="13" borderId="14" xfId="62" applyNumberFormat="1" applyFont="1" applyFill="1" applyBorder="1" applyAlignment="1">
      <alignment horizontal="right" vertical="distributed"/>
      <protection/>
    </xf>
    <xf numFmtId="4" fontId="4" fillId="13" borderId="12" xfId="62" applyNumberFormat="1" applyFont="1" applyFill="1" applyBorder="1" applyAlignment="1">
      <alignment horizontal="right" vertical="distributed"/>
      <protection/>
    </xf>
    <xf numFmtId="1" fontId="4" fillId="13" borderId="13" xfId="62" applyNumberFormat="1" applyFont="1" applyFill="1" applyBorder="1" applyAlignment="1">
      <alignment horizontal="right" vertical="distributed"/>
      <protection/>
    </xf>
    <xf numFmtId="4" fontId="4" fillId="13" borderId="13" xfId="62" applyNumberFormat="1" applyFont="1" applyFill="1" applyBorder="1" applyAlignment="1">
      <alignment horizontal="right" vertical="center" wrapText="1"/>
      <protection/>
    </xf>
    <xf numFmtId="1" fontId="4" fillId="13" borderId="13" xfId="62" applyNumberFormat="1" applyFont="1" applyFill="1" applyBorder="1" applyAlignment="1">
      <alignment horizontal="right" vertical="center" wrapText="1"/>
      <protection/>
    </xf>
    <xf numFmtId="4" fontId="4" fillId="13" borderId="11" xfId="62" applyNumberFormat="1" applyFont="1" applyFill="1" applyBorder="1" applyAlignment="1">
      <alignment horizontal="right" vertical="center" wrapText="1"/>
      <protection/>
    </xf>
    <xf numFmtId="4" fontId="4" fillId="13" borderId="11" xfId="0" applyNumberFormat="1" applyFont="1" applyFill="1" applyBorder="1" applyAlignment="1">
      <alignment horizontal="right" vertical="distributed"/>
    </xf>
    <xf numFmtId="1" fontId="4" fillId="13" borderId="11" xfId="0" applyNumberFormat="1" applyFont="1" applyFill="1" applyBorder="1" applyAlignment="1">
      <alignment horizontal="right" vertical="distributed"/>
    </xf>
    <xf numFmtId="0" fontId="4" fillId="13" borderId="0" xfId="0" applyFont="1" applyFill="1" applyBorder="1" applyAlignment="1">
      <alignment vertical="top"/>
    </xf>
    <xf numFmtId="1" fontId="4" fillId="13" borderId="11" xfId="62" applyNumberFormat="1" applyFont="1" applyFill="1" applyBorder="1" applyAlignment="1">
      <alignment horizontal="right" vertical="center" wrapText="1"/>
      <protection/>
    </xf>
    <xf numFmtId="0" fontId="4" fillId="13" borderId="16" xfId="62" applyFont="1" applyFill="1" applyBorder="1" applyAlignment="1">
      <alignment horizontal="left" vertical="center" wrapText="1"/>
      <protection/>
    </xf>
    <xf numFmtId="4" fontId="4" fillId="13" borderId="15" xfId="62" applyNumberFormat="1" applyFont="1" applyFill="1" applyBorder="1" applyAlignment="1">
      <alignment horizontal="right" vertical="distributed"/>
      <protection/>
    </xf>
    <xf numFmtId="1" fontId="4" fillId="13" borderId="15" xfId="62" applyNumberFormat="1" applyFont="1" applyFill="1" applyBorder="1" applyAlignment="1">
      <alignment horizontal="right" vertical="distributed"/>
      <protection/>
    </xf>
    <xf numFmtId="0" fontId="2" fillId="13" borderId="0" xfId="62" applyFill="1">
      <alignment/>
      <protection/>
    </xf>
    <xf numFmtId="0" fontId="4" fillId="13" borderId="11" xfId="62" applyFont="1" applyFill="1" applyBorder="1" applyAlignment="1">
      <alignment vertical="center" wrapText="1"/>
      <protection/>
    </xf>
    <xf numFmtId="4" fontId="4" fillId="13" borderId="11" xfId="62" applyNumberFormat="1" applyFont="1" applyFill="1" applyBorder="1" applyAlignment="1">
      <alignment vertical="distributed"/>
      <protection/>
    </xf>
    <xf numFmtId="1" fontId="4" fillId="13" borderId="11" xfId="62" applyNumberFormat="1" applyFont="1" applyFill="1" applyBorder="1" applyAlignment="1">
      <alignment vertical="distributed"/>
      <protection/>
    </xf>
    <xf numFmtId="0" fontId="4" fillId="13" borderId="14" xfId="62" applyFont="1" applyFill="1" applyBorder="1" applyAlignment="1">
      <alignment horizontal="left" vertical="center" wrapText="1"/>
      <protection/>
    </xf>
    <xf numFmtId="0" fontId="6" fillId="13" borderId="0" xfId="62" applyFont="1" applyFill="1">
      <alignment/>
      <protection/>
    </xf>
    <xf numFmtId="4" fontId="13" fillId="13" borderId="14" xfId="62" applyNumberFormat="1" applyFont="1" applyFill="1" applyBorder="1" applyAlignment="1">
      <alignment horizontal="right" vertical="distributed"/>
      <protection/>
    </xf>
    <xf numFmtId="4" fontId="13" fillId="13" borderId="12" xfId="62" applyNumberFormat="1" applyFont="1" applyFill="1" applyBorder="1" applyAlignment="1">
      <alignment horizontal="right" vertical="distributed"/>
      <protection/>
    </xf>
    <xf numFmtId="1" fontId="13" fillId="13" borderId="15" xfId="62" applyNumberFormat="1" applyFont="1" applyFill="1" applyBorder="1" applyAlignment="1">
      <alignment horizontal="right" vertical="distributed"/>
      <protection/>
    </xf>
    <xf numFmtId="4" fontId="13" fillId="13" borderId="15" xfId="62" applyNumberFormat="1" applyFont="1" applyFill="1" applyBorder="1" applyAlignment="1">
      <alignment horizontal="right" vertical="distributed"/>
      <protection/>
    </xf>
    <xf numFmtId="0" fontId="16" fillId="13" borderId="0" xfId="62" applyFont="1" applyFill="1">
      <alignment/>
      <protection/>
    </xf>
    <xf numFmtId="0" fontId="17" fillId="13" borderId="0" xfId="62" applyFont="1" applyFill="1">
      <alignment/>
      <protection/>
    </xf>
    <xf numFmtId="0" fontId="4" fillId="13" borderId="13" xfId="0" applyFont="1" applyFill="1" applyBorder="1" applyAlignment="1">
      <alignment horizontal="left" vertical="center" wrapText="1"/>
    </xf>
    <xf numFmtId="4" fontId="4" fillId="13" borderId="16" xfId="62" applyNumberFormat="1" applyFont="1" applyFill="1" applyBorder="1" applyAlignment="1">
      <alignment horizontal="left" vertical="center" wrapText="1"/>
      <protection/>
    </xf>
    <xf numFmtId="4" fontId="4" fillId="13" borderId="11" xfId="62" applyNumberFormat="1" applyFont="1" applyFill="1" applyBorder="1" applyAlignment="1">
      <alignment horizontal="left" vertical="center" wrapText="1"/>
      <protection/>
    </xf>
    <xf numFmtId="1" fontId="5" fillId="13" borderId="11" xfId="62" applyNumberFormat="1" applyFont="1" applyFill="1" applyBorder="1" applyAlignment="1">
      <alignment horizontal="right" vertical="distributed"/>
      <protection/>
    </xf>
    <xf numFmtId="4" fontId="5" fillId="13" borderId="11" xfId="62" applyNumberFormat="1" applyFont="1" applyFill="1" applyBorder="1" applyAlignment="1">
      <alignment horizontal="right" vertical="distributed"/>
      <protection/>
    </xf>
    <xf numFmtId="4" fontId="4" fillId="13" borderId="11" xfId="62" applyNumberFormat="1" applyFont="1" applyFill="1" applyBorder="1" applyAlignment="1">
      <alignment horizontal="right" vertical="center"/>
      <protection/>
    </xf>
    <xf numFmtId="0" fontId="4" fillId="13" borderId="11" xfId="59" applyFont="1" applyFill="1" applyBorder="1" applyAlignment="1">
      <alignment horizontal="left" vertical="distributed" wrapText="1"/>
      <protection/>
    </xf>
    <xf numFmtId="0" fontId="2" fillId="13" borderId="11" xfId="62" applyFont="1" applyFill="1" applyBorder="1">
      <alignment/>
      <protection/>
    </xf>
    <xf numFmtId="0" fontId="4" fillId="13" borderId="18" xfId="62" applyFont="1" applyFill="1" applyBorder="1" applyAlignment="1">
      <alignment horizontal="left" vertical="center"/>
      <protection/>
    </xf>
    <xf numFmtId="0" fontId="8" fillId="13" borderId="0" xfId="62" applyFont="1" applyFill="1">
      <alignment/>
      <protection/>
    </xf>
    <xf numFmtId="1" fontId="4" fillId="0" borderId="17" xfId="62" applyNumberFormat="1" applyFont="1" applyBorder="1" applyAlignment="1">
      <alignment vertical="center"/>
      <protection/>
    </xf>
    <xf numFmtId="1" fontId="4" fillId="0" borderId="0" xfId="62" applyNumberFormat="1" applyFont="1">
      <alignment/>
      <protection/>
    </xf>
    <xf numFmtId="0" fontId="4" fillId="13" borderId="11" xfId="0" applyNumberFormat="1" applyFont="1" applyFill="1" applyBorder="1" applyAlignment="1">
      <alignment vertical="center" wrapText="1"/>
    </xf>
    <xf numFmtId="4" fontId="5" fillId="0" borderId="12" xfId="62" applyNumberFormat="1" applyFont="1" applyFill="1" applyBorder="1" applyAlignment="1">
      <alignment horizontal="left" vertical="distributed"/>
      <protection/>
    </xf>
    <xf numFmtId="4" fontId="4" fillId="0" borderId="10" xfId="0" applyNumberFormat="1" applyFont="1" applyBorder="1" applyAlignment="1">
      <alignment horizontal="right" vertical="distributed"/>
    </xf>
    <xf numFmtId="4" fontId="4" fillId="0" borderId="14" xfId="0" applyNumberFormat="1" applyFont="1" applyFill="1" applyBorder="1" applyAlignment="1">
      <alignment horizontal="right" vertical="distributed"/>
    </xf>
    <xf numFmtId="4" fontId="4" fillId="13" borderId="13" xfId="0" applyNumberFormat="1" applyFont="1" applyFill="1" applyBorder="1" applyAlignment="1">
      <alignment horizontal="right" vertical="distributed"/>
    </xf>
    <xf numFmtId="4" fontId="4" fillId="0" borderId="16" xfId="62" applyNumberFormat="1" applyFont="1" applyBorder="1" applyAlignment="1">
      <alignment vertical="center"/>
      <protection/>
    </xf>
    <xf numFmtId="4" fontId="5" fillId="0" borderId="14" xfId="0" applyNumberFormat="1" applyFont="1" applyFill="1" applyBorder="1" applyAlignment="1">
      <alignment horizontal="right" vertical="distributed"/>
    </xf>
    <xf numFmtId="4" fontId="4" fillId="13" borderId="13" xfId="62" applyNumberFormat="1" applyFont="1" applyFill="1" applyBorder="1" applyAlignment="1">
      <alignment vertical="distributed"/>
      <protection/>
    </xf>
    <xf numFmtId="4" fontId="4" fillId="0" borderId="16" xfId="62" applyNumberFormat="1" applyFont="1" applyBorder="1" applyAlignment="1">
      <alignment horizontal="right" vertical="center"/>
      <protection/>
    </xf>
    <xf numFmtId="4" fontId="4" fillId="13" borderId="13" xfId="62" applyNumberFormat="1" applyFont="1" applyFill="1" applyBorder="1" applyAlignment="1">
      <alignment horizontal="right" vertical="center"/>
      <protection/>
    </xf>
    <xf numFmtId="4" fontId="4" fillId="0" borderId="15" xfId="0" applyNumberFormat="1" applyFont="1" applyFill="1" applyBorder="1" applyAlignment="1">
      <alignment horizontal="right" vertical="distributed"/>
    </xf>
    <xf numFmtId="0" fontId="7" fillId="13" borderId="11" xfId="62" applyFont="1" applyFill="1" applyBorder="1" applyAlignment="1">
      <alignment horizontal="center" vertical="center"/>
      <protection/>
    </xf>
    <xf numFmtId="0" fontId="7" fillId="13" borderId="13" xfId="62" applyFont="1" applyFill="1" applyBorder="1" applyAlignment="1">
      <alignment horizontal="center" vertical="center" wrapText="1"/>
      <protection/>
    </xf>
    <xf numFmtId="0" fontId="7" fillId="13" borderId="11" xfId="62" applyFont="1" applyFill="1" applyBorder="1" applyAlignment="1">
      <alignment horizontal="center" vertical="center" wrapText="1"/>
      <protection/>
    </xf>
    <xf numFmtId="0" fontId="7" fillId="13" borderId="24" xfId="62" applyFont="1" applyFill="1" applyBorder="1" applyAlignment="1">
      <alignment horizontal="center" vertical="center" wrapText="1"/>
      <protection/>
    </xf>
    <xf numFmtId="1" fontId="7" fillId="13" borderId="11" xfId="62" applyNumberFormat="1" applyFont="1" applyFill="1" applyBorder="1" applyAlignment="1">
      <alignment horizontal="center" vertical="center" wrapText="1"/>
      <protection/>
    </xf>
    <xf numFmtId="4" fontId="7" fillId="13" borderId="11" xfId="62" applyNumberFormat="1" applyFont="1" applyFill="1" applyBorder="1" applyAlignment="1">
      <alignment horizontal="center" vertical="center" wrapText="1"/>
      <protection/>
    </xf>
    <xf numFmtId="0" fontId="5" fillId="0" borderId="18" xfId="62" applyFont="1" applyBorder="1" applyAlignment="1">
      <alignment horizontal="left" vertical="center"/>
      <protection/>
    </xf>
    <xf numFmtId="1" fontId="5" fillId="0" borderId="18" xfId="62" applyNumberFormat="1" applyFont="1" applyBorder="1" applyAlignment="1">
      <alignment horizontal="right" vertical="distributed"/>
      <protection/>
    </xf>
    <xf numFmtId="4" fontId="5" fillId="0" borderId="18" xfId="62" applyNumberFormat="1" applyFont="1" applyFill="1" applyBorder="1" applyAlignment="1">
      <alignment vertical="distributed"/>
      <protection/>
    </xf>
    <xf numFmtId="4" fontId="4" fillId="0" borderId="15" xfId="62" applyNumberFormat="1" applyFont="1" applyBorder="1" applyAlignment="1">
      <alignment horizontal="right" vertical="center"/>
      <protection/>
    </xf>
    <xf numFmtId="4" fontId="4" fillId="13" borderId="15" xfId="62" applyNumberFormat="1" applyFont="1" applyFill="1" applyBorder="1" applyAlignment="1">
      <alignment horizontal="right" vertical="center" wrapText="1"/>
      <protection/>
    </xf>
    <xf numFmtId="0" fontId="5" fillId="0" borderId="12" xfId="61" applyFont="1" applyBorder="1" applyAlignment="1">
      <alignment horizontal="left" vertical="center" wrapText="1"/>
      <protection/>
    </xf>
    <xf numFmtId="0" fontId="5" fillId="0" borderId="15" xfId="61" applyFont="1" applyBorder="1" applyAlignment="1">
      <alignment horizontal="left" vertical="center" wrapText="1"/>
      <protection/>
    </xf>
    <xf numFmtId="0" fontId="58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left" vertical="distributed"/>
    </xf>
    <xf numFmtId="0" fontId="5" fillId="0" borderId="15" xfId="0" applyFont="1" applyFill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right" vertical="distributed"/>
    </xf>
    <xf numFmtId="0" fontId="4" fillId="33" borderId="10" xfId="62" applyFont="1" applyFill="1" applyBorder="1" applyAlignment="1">
      <alignment horizontal="left" vertical="center" wrapText="1"/>
      <protection/>
    </xf>
    <xf numFmtId="4" fontId="5" fillId="0" borderId="14" xfId="62" applyNumberFormat="1" applyFont="1" applyFill="1" applyBorder="1" applyAlignment="1">
      <alignment horizontal="right" vertical="center"/>
      <protection/>
    </xf>
    <xf numFmtId="4" fontId="5" fillId="0" borderId="12" xfId="62" applyNumberFormat="1" applyFont="1" applyFill="1" applyBorder="1" applyAlignment="1">
      <alignment horizontal="right" vertical="center"/>
      <protection/>
    </xf>
    <xf numFmtId="0" fontId="5" fillId="0" borderId="12" xfId="0" applyFont="1" applyBorder="1" applyAlignment="1">
      <alignment horizontal="left" vertical="center" wrapText="1"/>
    </xf>
    <xf numFmtId="1" fontId="5" fillId="0" borderId="12" xfId="62" applyNumberFormat="1" applyFont="1" applyFill="1" applyBorder="1" applyAlignment="1">
      <alignment horizontal="right" vertical="center"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Font="1" applyAlignment="1">
      <alignment vertical="center"/>
      <protection/>
    </xf>
    <xf numFmtId="4" fontId="5" fillId="0" borderId="14" xfId="62" applyNumberFormat="1" applyFont="1" applyFill="1" applyBorder="1" applyAlignment="1">
      <alignment horizontal="left" vertical="center"/>
      <protection/>
    </xf>
    <xf numFmtId="4" fontId="5" fillId="0" borderId="12" xfId="62" applyNumberFormat="1" applyFont="1" applyFill="1" applyBorder="1" applyAlignment="1">
      <alignment horizontal="left" vertical="center"/>
      <protection/>
    </xf>
    <xf numFmtId="4" fontId="5" fillId="0" borderId="12" xfId="62" applyNumberFormat="1" applyFont="1" applyFill="1" applyBorder="1" applyAlignment="1">
      <alignment horizontal="left" vertical="center" wrapText="1"/>
      <protection/>
    </xf>
    <xf numFmtId="0" fontId="5" fillId="33" borderId="12" xfId="62" applyFont="1" applyFill="1" applyBorder="1" applyAlignment="1">
      <alignment horizontal="left" vertical="center" wrapText="1"/>
      <protection/>
    </xf>
    <xf numFmtId="0" fontId="18" fillId="0" borderId="15" xfId="62" applyFont="1" applyBorder="1" applyAlignment="1">
      <alignment horizontal="left" vertical="center" wrapText="1"/>
      <protection/>
    </xf>
    <xf numFmtId="4" fontId="18" fillId="0" borderId="15" xfId="62" applyNumberFormat="1" applyFont="1" applyBorder="1" applyAlignment="1">
      <alignment horizontal="right" vertical="distributed"/>
      <protection/>
    </xf>
    <xf numFmtId="1" fontId="18" fillId="0" borderId="15" xfId="62" applyNumberFormat="1" applyFont="1" applyBorder="1" applyAlignment="1">
      <alignment horizontal="right" vertical="distributed"/>
      <protection/>
    </xf>
    <xf numFmtId="0" fontId="5" fillId="0" borderId="14" xfId="58" applyFont="1" applyBorder="1" applyAlignment="1">
      <alignment vertical="center"/>
      <protection/>
    </xf>
    <xf numFmtId="4" fontId="4" fillId="0" borderId="13" xfId="62" applyNumberFormat="1" applyFont="1" applyBorder="1" applyAlignment="1">
      <alignment horizontal="right" vertical="center"/>
      <protection/>
    </xf>
    <xf numFmtId="4" fontId="4" fillId="0" borderId="11" xfId="62" applyNumberFormat="1" applyFont="1" applyBorder="1" applyAlignment="1">
      <alignment horizontal="right" vertical="center"/>
      <protection/>
    </xf>
    <xf numFmtId="0" fontId="5" fillId="33" borderId="15" xfId="62" applyFont="1" applyFill="1" applyBorder="1" applyAlignment="1">
      <alignment horizontal="left" vertical="center" wrapText="1"/>
      <protection/>
    </xf>
    <xf numFmtId="0" fontId="4" fillId="0" borderId="0" xfId="62" applyFont="1" applyFill="1" applyAlignment="1">
      <alignment horizontal="left"/>
      <protection/>
    </xf>
    <xf numFmtId="0" fontId="7" fillId="13" borderId="15" xfId="62" applyFont="1" applyFill="1" applyBorder="1" applyAlignment="1">
      <alignment horizontal="center" vertical="center"/>
      <protection/>
    </xf>
    <xf numFmtId="0" fontId="7" fillId="13" borderId="18" xfId="62" applyFont="1" applyFill="1" applyBorder="1" applyAlignment="1">
      <alignment horizontal="center" vertical="center" wrapText="1"/>
      <protection/>
    </xf>
    <xf numFmtId="0" fontId="7" fillId="13" borderId="15" xfId="62" applyFont="1" applyFill="1" applyBorder="1" applyAlignment="1">
      <alignment horizontal="center" vertical="center" wrapText="1"/>
      <protection/>
    </xf>
    <xf numFmtId="4" fontId="5" fillId="0" borderId="20" xfId="62" applyNumberFormat="1" applyFont="1" applyBorder="1" applyAlignment="1">
      <alignment horizontal="left" vertical="distributed"/>
      <protection/>
    </xf>
    <xf numFmtId="1" fontId="59" fillId="0" borderId="12" xfId="62" applyNumberFormat="1" applyFont="1" applyBorder="1" applyAlignment="1">
      <alignment horizontal="right" vertical="distributed"/>
      <protection/>
    </xf>
    <xf numFmtId="4" fontId="59" fillId="0" borderId="12" xfId="62" applyNumberFormat="1" applyFont="1" applyBorder="1" applyAlignment="1">
      <alignment horizontal="right" vertical="distributed"/>
      <protection/>
    </xf>
    <xf numFmtId="0" fontId="59" fillId="0" borderId="0" xfId="62" applyFont="1" applyFill="1">
      <alignment/>
      <protection/>
    </xf>
    <xf numFmtId="0" fontId="59" fillId="0" borderId="0" xfId="62" applyFont="1">
      <alignment/>
      <protection/>
    </xf>
    <xf numFmtId="1" fontId="59" fillId="0" borderId="15" xfId="62" applyNumberFormat="1" applyFont="1" applyBorder="1" applyAlignment="1">
      <alignment horizontal="right" vertical="distributed"/>
      <protection/>
    </xf>
    <xf numFmtId="4" fontId="59" fillId="0" borderId="15" xfId="62" applyNumberFormat="1" applyFont="1" applyBorder="1" applyAlignment="1">
      <alignment horizontal="right" vertical="distributed"/>
      <protection/>
    </xf>
    <xf numFmtId="4" fontId="59" fillId="0" borderId="12" xfId="62" applyNumberFormat="1" applyFont="1" applyBorder="1" applyAlignment="1">
      <alignment horizontal="left" vertical="center" wrapText="1"/>
      <protection/>
    </xf>
    <xf numFmtId="4" fontId="5" fillId="0" borderId="12" xfId="62" applyNumberFormat="1" applyFont="1" applyBorder="1" applyAlignment="1">
      <alignment horizontal="left" vertical="center" wrapText="1"/>
      <protection/>
    </xf>
    <xf numFmtId="4" fontId="59" fillId="0" borderId="12" xfId="62" applyNumberFormat="1" applyFont="1" applyFill="1" applyBorder="1" applyAlignment="1">
      <alignment horizontal="right" vertical="distributed"/>
      <protection/>
    </xf>
    <xf numFmtId="4" fontId="5" fillId="0" borderId="15" xfId="62" applyNumberFormat="1" applyFont="1" applyBorder="1" applyAlignment="1">
      <alignment horizontal="left" vertical="distributed"/>
      <protection/>
    </xf>
    <xf numFmtId="4" fontId="23" fillId="0" borderId="16" xfId="62" applyNumberFormat="1" applyFont="1" applyBorder="1" applyAlignment="1">
      <alignment horizontal="right" vertical="distributed"/>
      <protection/>
    </xf>
    <xf numFmtId="4" fontId="23" fillId="0" borderId="10" xfId="62" applyNumberFormat="1" applyFont="1" applyBorder="1" applyAlignment="1">
      <alignment horizontal="right" vertical="distributed"/>
      <protection/>
    </xf>
    <xf numFmtId="4" fontId="23" fillId="0" borderId="10" xfId="62" applyNumberFormat="1" applyFont="1" applyFill="1" applyBorder="1" applyAlignment="1">
      <alignment horizontal="right" vertical="distributed"/>
      <protection/>
    </xf>
    <xf numFmtId="1" fontId="23" fillId="0" borderId="10" xfId="62" applyNumberFormat="1" applyFont="1" applyBorder="1" applyAlignment="1">
      <alignment horizontal="right" vertical="distributed"/>
      <protection/>
    </xf>
    <xf numFmtId="4" fontId="23" fillId="13" borderId="18" xfId="62" applyNumberFormat="1" applyFont="1" applyFill="1" applyBorder="1" applyAlignment="1">
      <alignment horizontal="right" vertical="distributed"/>
      <protection/>
    </xf>
    <xf numFmtId="4" fontId="23" fillId="13" borderId="15" xfId="62" applyNumberFormat="1" applyFont="1" applyFill="1" applyBorder="1" applyAlignment="1">
      <alignment horizontal="right" vertical="distributed"/>
      <protection/>
    </xf>
    <xf numFmtId="4" fontId="23" fillId="13" borderId="15" xfId="62" applyNumberFormat="1" applyFont="1" applyFill="1" applyBorder="1" applyAlignment="1">
      <alignment vertical="distributed"/>
      <protection/>
    </xf>
    <xf numFmtId="1" fontId="23" fillId="13" borderId="15" xfId="62" applyNumberFormat="1" applyFont="1" applyFill="1" applyBorder="1" applyAlignment="1">
      <alignment vertical="distributed"/>
      <protection/>
    </xf>
    <xf numFmtId="4" fontId="23" fillId="13" borderId="13" xfId="62" applyNumberFormat="1" applyFont="1" applyFill="1" applyBorder="1" applyAlignment="1">
      <alignment horizontal="right" vertical="distributed"/>
      <protection/>
    </xf>
    <xf numFmtId="4" fontId="23" fillId="13" borderId="11" xfId="62" applyNumberFormat="1" applyFont="1" applyFill="1" applyBorder="1" applyAlignment="1">
      <alignment horizontal="right" vertical="distributed"/>
      <protection/>
    </xf>
    <xf numFmtId="1" fontId="23" fillId="13" borderId="11" xfId="62" applyNumberFormat="1" applyFont="1" applyFill="1" applyBorder="1" applyAlignment="1">
      <alignment horizontal="right" vertical="distributed"/>
      <protection/>
    </xf>
    <xf numFmtId="0" fontId="4" fillId="0" borderId="15" xfId="62" applyFont="1" applyBorder="1" applyAlignment="1">
      <alignment horizontal="left" vertical="center" wrapText="1"/>
      <protection/>
    </xf>
    <xf numFmtId="4" fontId="5" fillId="0" borderId="14" xfId="62" applyNumberFormat="1" applyFont="1" applyFill="1" applyBorder="1" applyAlignment="1">
      <alignment horizontal="left" vertical="center" wrapText="1"/>
      <protection/>
    </xf>
    <xf numFmtId="0" fontId="5" fillId="0" borderId="12" xfId="62" applyFont="1" applyBorder="1" applyAlignment="1">
      <alignment vertical="center"/>
      <protection/>
    </xf>
    <xf numFmtId="0" fontId="5" fillId="0" borderId="18" xfId="62" applyFont="1" applyBorder="1" applyAlignment="1">
      <alignment vertical="center"/>
      <protection/>
    </xf>
    <xf numFmtId="0" fontId="5" fillId="0" borderId="15" xfId="62" applyFont="1" applyBorder="1" applyAlignment="1">
      <alignment vertical="center"/>
      <protection/>
    </xf>
    <xf numFmtId="4" fontId="23" fillId="0" borderId="16" xfId="62" applyNumberFormat="1" applyFont="1" applyFill="1" applyBorder="1" applyAlignment="1">
      <alignment horizontal="right" vertical="distributed"/>
      <protection/>
    </xf>
    <xf numFmtId="1" fontId="23" fillId="0" borderId="10" xfId="62" applyNumberFormat="1" applyFont="1" applyFill="1" applyBorder="1" applyAlignment="1">
      <alignment horizontal="right" vertical="distributed"/>
      <protection/>
    </xf>
    <xf numFmtId="0" fontId="22" fillId="0" borderId="0" xfId="62" applyFont="1" applyFill="1">
      <alignment/>
      <protection/>
    </xf>
    <xf numFmtId="0" fontId="22" fillId="13" borderId="0" xfId="62" applyFont="1" applyFill="1">
      <alignment/>
      <protection/>
    </xf>
    <xf numFmtId="4" fontId="23" fillId="33" borderId="16" xfId="62" applyNumberFormat="1" applyFont="1" applyFill="1" applyBorder="1" applyAlignment="1">
      <alignment horizontal="right" vertical="distributed"/>
      <protection/>
    </xf>
    <xf numFmtId="4" fontId="23" fillId="33" borderId="10" xfId="62" applyNumberFormat="1" applyFont="1" applyFill="1" applyBorder="1" applyAlignment="1">
      <alignment horizontal="right" vertical="distributed"/>
      <protection/>
    </xf>
    <xf numFmtId="1" fontId="23" fillId="33" borderId="10" xfId="62" applyNumberFormat="1" applyFont="1" applyFill="1" applyBorder="1" applyAlignment="1">
      <alignment horizontal="right" vertical="distributed"/>
      <protection/>
    </xf>
    <xf numFmtId="4" fontId="22" fillId="33" borderId="14" xfId="62" applyNumberFormat="1" applyFont="1" applyFill="1" applyBorder="1" applyAlignment="1">
      <alignment horizontal="right" vertical="distributed"/>
      <protection/>
    </xf>
    <xf numFmtId="1" fontId="22" fillId="33" borderId="12" xfId="62" applyNumberFormat="1" applyFont="1" applyFill="1" applyBorder="1" applyAlignment="1">
      <alignment horizontal="right" vertical="distributed"/>
      <protection/>
    </xf>
    <xf numFmtId="4" fontId="22" fillId="33" borderId="12" xfId="62" applyNumberFormat="1" applyFont="1" applyFill="1" applyBorder="1" applyAlignment="1">
      <alignment horizontal="right" vertical="distributed"/>
      <protection/>
    </xf>
    <xf numFmtId="4" fontId="23" fillId="13" borderId="16" xfId="62" applyNumberFormat="1" applyFont="1" applyFill="1" applyBorder="1" applyAlignment="1">
      <alignment horizontal="right" vertical="distributed"/>
      <protection/>
    </xf>
    <xf numFmtId="4" fontId="23" fillId="13" borderId="10" xfId="62" applyNumberFormat="1" applyFont="1" applyFill="1" applyBorder="1" applyAlignment="1">
      <alignment horizontal="right" vertical="distributed"/>
      <protection/>
    </xf>
    <xf numFmtId="1" fontId="23" fillId="13" borderId="10" xfId="62" applyNumberFormat="1" applyFont="1" applyFill="1" applyBorder="1" applyAlignment="1">
      <alignment horizontal="right" vertical="distributed"/>
      <protection/>
    </xf>
    <xf numFmtId="1" fontId="4" fillId="33" borderId="16" xfId="62" applyNumberFormat="1" applyFont="1" applyFill="1" applyBorder="1" applyAlignment="1">
      <alignment horizontal="right" vertical="distributed"/>
      <protection/>
    </xf>
    <xf numFmtId="1" fontId="5" fillId="33" borderId="18" xfId="62" applyNumberFormat="1" applyFont="1" applyFill="1" applyBorder="1" applyAlignment="1">
      <alignment horizontal="right" vertical="distributed"/>
      <protection/>
    </xf>
    <xf numFmtId="4" fontId="23" fillId="0" borderId="10" xfId="62" applyNumberFormat="1" applyFont="1" applyBorder="1" applyAlignment="1">
      <alignment horizontal="right" vertical="center"/>
      <protection/>
    </xf>
    <xf numFmtId="4" fontId="22" fillId="0" borderId="12" xfId="62" applyNumberFormat="1" applyFont="1" applyBorder="1" applyAlignment="1">
      <alignment horizontal="right" vertical="center"/>
      <protection/>
    </xf>
    <xf numFmtId="4" fontId="22" fillId="0" borderId="15" xfId="62" applyNumberFormat="1" applyFont="1" applyBorder="1" applyAlignment="1">
      <alignment horizontal="right" vertical="center"/>
      <protection/>
    </xf>
    <xf numFmtId="4" fontId="23" fillId="13" borderId="13" xfId="62" applyNumberFormat="1" applyFont="1" applyFill="1" applyBorder="1" applyAlignment="1">
      <alignment horizontal="right" vertical="center"/>
      <protection/>
    </xf>
    <xf numFmtId="4" fontId="23" fillId="13" borderId="11" xfId="62" applyNumberFormat="1" applyFont="1" applyFill="1" applyBorder="1" applyAlignment="1">
      <alignment horizontal="right" vertical="center"/>
      <protection/>
    </xf>
    <xf numFmtId="4" fontId="23" fillId="13" borderId="18" xfId="62" applyNumberFormat="1" applyFont="1" applyFill="1" applyBorder="1" applyAlignment="1">
      <alignment horizontal="right" vertical="center" wrapText="1"/>
      <protection/>
    </xf>
    <xf numFmtId="1" fontId="23" fillId="13" borderId="18" xfId="62" applyNumberFormat="1" applyFont="1" applyFill="1" applyBorder="1" applyAlignment="1">
      <alignment horizontal="right" vertical="center" wrapText="1"/>
      <protection/>
    </xf>
    <xf numFmtId="0" fontId="9" fillId="0" borderId="14" xfId="62" applyFont="1" applyFill="1" applyBorder="1" applyAlignment="1">
      <alignment horizontal="left" vertical="center" wrapText="1"/>
      <protection/>
    </xf>
    <xf numFmtId="0" fontId="9" fillId="0" borderId="14" xfId="62" applyFont="1" applyFill="1" applyBorder="1" applyAlignment="1">
      <alignment horizontal="left" vertical="distributed" wrapText="1"/>
      <protection/>
    </xf>
    <xf numFmtId="0" fontId="9" fillId="0" borderId="12" xfId="62" applyFont="1" applyFill="1" applyBorder="1" applyAlignment="1">
      <alignment horizontal="left" vertical="distributed" wrapText="1"/>
      <protection/>
    </xf>
    <xf numFmtId="1" fontId="9" fillId="0" borderId="12" xfId="62" applyNumberFormat="1" applyFont="1" applyFill="1" applyBorder="1" applyAlignment="1">
      <alignment horizontal="right" vertical="distributed" wrapText="1"/>
      <protection/>
    </xf>
    <xf numFmtId="0" fontId="9" fillId="0" borderId="0" xfId="62" applyFont="1" applyFill="1" applyAlignment="1">
      <alignment wrapText="1"/>
      <protection/>
    </xf>
    <xf numFmtId="0" fontId="9" fillId="0" borderId="0" xfId="62" applyFont="1" applyAlignment="1">
      <alignment wrapText="1"/>
      <protection/>
    </xf>
    <xf numFmtId="4" fontId="9" fillId="0" borderId="14" xfId="62" applyNumberFormat="1" applyFont="1" applyFill="1" applyBorder="1" applyAlignment="1">
      <alignment horizontal="right" vertical="distributed" wrapText="1"/>
      <protection/>
    </xf>
    <xf numFmtId="4" fontId="9" fillId="0" borderId="12" xfId="62" applyNumberFormat="1" applyFont="1" applyFill="1" applyBorder="1" applyAlignment="1">
      <alignment horizontal="right" vertical="distributed" wrapText="1"/>
      <protection/>
    </xf>
    <xf numFmtId="1" fontId="9" fillId="0" borderId="12" xfId="62" applyNumberFormat="1" applyFont="1" applyFill="1" applyBorder="1" applyAlignment="1">
      <alignment horizontal="right" vertical="center" wrapText="1"/>
      <protection/>
    </xf>
    <xf numFmtId="4" fontId="9" fillId="0" borderId="14" xfId="62" applyNumberFormat="1" applyFont="1" applyFill="1" applyBorder="1" applyAlignment="1">
      <alignment horizontal="left" vertical="distributed" wrapText="1"/>
      <protection/>
    </xf>
    <xf numFmtId="4" fontId="9" fillId="0" borderId="12" xfId="62" applyNumberFormat="1" applyFont="1" applyFill="1" applyBorder="1" applyAlignment="1">
      <alignment horizontal="left" vertical="distributed" wrapText="1"/>
      <protection/>
    </xf>
    <xf numFmtId="4" fontId="9" fillId="0" borderId="14" xfId="62" applyNumberFormat="1" applyFont="1" applyFill="1" applyBorder="1" applyAlignment="1">
      <alignment horizontal="left" vertical="center" wrapText="1"/>
      <protection/>
    </xf>
    <xf numFmtId="1" fontId="9" fillId="0" borderId="12" xfId="62" applyNumberFormat="1" applyFont="1" applyFill="1" applyBorder="1" applyAlignment="1">
      <alignment horizontal="left" vertical="distributed" wrapText="1"/>
      <protection/>
    </xf>
    <xf numFmtId="0" fontId="9" fillId="0" borderId="0" xfId="62" applyFont="1" applyFill="1" applyBorder="1" applyAlignment="1">
      <alignment wrapText="1"/>
      <protection/>
    </xf>
    <xf numFmtId="0" fontId="9" fillId="0" borderId="0" xfId="62" applyFont="1" applyBorder="1" applyAlignment="1">
      <alignment wrapText="1"/>
      <protection/>
    </xf>
    <xf numFmtId="0" fontId="9" fillId="0" borderId="18" xfId="62" applyFont="1" applyBorder="1" applyAlignment="1">
      <alignment horizontal="left" vertical="center" wrapText="1"/>
      <protection/>
    </xf>
    <xf numFmtId="4" fontId="9" fillId="0" borderId="18" xfId="62" applyNumberFormat="1" applyFont="1" applyFill="1" applyBorder="1" applyAlignment="1">
      <alignment horizontal="right" vertical="distributed" wrapText="1"/>
      <protection/>
    </xf>
    <xf numFmtId="1" fontId="9" fillId="0" borderId="15" xfId="62" applyNumberFormat="1" applyFont="1" applyFill="1" applyBorder="1" applyAlignment="1">
      <alignment horizontal="right" vertical="center" wrapText="1"/>
      <protection/>
    </xf>
    <xf numFmtId="4" fontId="9" fillId="0" borderId="15" xfId="62" applyNumberFormat="1" applyFont="1" applyFill="1" applyBorder="1" applyAlignment="1">
      <alignment horizontal="right" vertical="distributed" wrapText="1"/>
      <protection/>
    </xf>
    <xf numFmtId="4" fontId="15" fillId="0" borderId="0" xfId="62" applyNumberFormat="1" applyFont="1">
      <alignment/>
      <protection/>
    </xf>
    <xf numFmtId="4" fontId="9" fillId="0" borderId="14" xfId="62" applyNumberFormat="1" applyFont="1" applyFill="1" applyBorder="1" applyAlignment="1">
      <alignment horizontal="left" vertical="distributed"/>
      <protection/>
    </xf>
    <xf numFmtId="4" fontId="8" fillId="0" borderId="12" xfId="62" applyNumberFormat="1" applyFont="1" applyFill="1" applyBorder="1" applyAlignment="1">
      <alignment horizontal="left" vertical="distributed"/>
      <protection/>
    </xf>
    <xf numFmtId="4" fontId="8" fillId="0" borderId="15" xfId="62" applyNumberFormat="1" applyFont="1" applyFill="1" applyBorder="1" applyAlignment="1">
      <alignment horizontal="left" vertical="distributed"/>
      <protection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4" fontId="21" fillId="0" borderId="12" xfId="62" applyNumberFormat="1" applyFont="1" applyBorder="1" applyAlignment="1">
      <alignment horizontal="left" vertical="distributed"/>
      <protection/>
    </xf>
    <xf numFmtId="4" fontId="21" fillId="0" borderId="15" xfId="62" applyNumberFormat="1" applyFont="1" applyBorder="1" applyAlignment="1">
      <alignment horizontal="left" vertical="distributed"/>
      <protection/>
    </xf>
    <xf numFmtId="4" fontId="11" fillId="0" borderId="12" xfId="62" applyNumberFormat="1" applyFont="1" applyBorder="1" applyAlignment="1">
      <alignment horizontal="left" vertical="distributed"/>
      <protection/>
    </xf>
    <xf numFmtId="4" fontId="11" fillId="0" borderId="15" xfId="62" applyNumberFormat="1" applyFont="1" applyBorder="1" applyAlignment="1">
      <alignment horizontal="left" vertical="distributed"/>
      <protection/>
    </xf>
    <xf numFmtId="4" fontId="8" fillId="0" borderId="12" xfId="62" applyNumberFormat="1" applyFont="1" applyBorder="1" applyAlignment="1">
      <alignment horizontal="left" vertical="distributed"/>
      <protection/>
    </xf>
    <xf numFmtId="4" fontId="8" fillId="0" borderId="15" xfId="62" applyNumberFormat="1" applyFont="1" applyBorder="1" applyAlignment="1">
      <alignment horizontal="left" vertical="distributed"/>
      <protection/>
    </xf>
    <xf numFmtId="4" fontId="11" fillId="0" borderId="12" xfId="62" applyNumberFormat="1" applyFont="1" applyBorder="1" applyAlignment="1">
      <alignment horizontal="left" vertical="center" wrapText="1"/>
      <protection/>
    </xf>
    <xf numFmtId="4" fontId="11" fillId="0" borderId="15" xfId="62" applyNumberFormat="1" applyFont="1" applyBorder="1" applyAlignment="1">
      <alignment horizontal="left" vertical="center" wrapText="1"/>
      <protection/>
    </xf>
    <xf numFmtId="4" fontId="11" fillId="0" borderId="12" xfId="62" applyNumberFormat="1" applyFont="1" applyFill="1" applyBorder="1" applyAlignment="1">
      <alignment horizontal="left" vertical="distributed"/>
      <protection/>
    </xf>
    <xf numFmtId="4" fontId="11" fillId="0" borderId="15" xfId="62" applyNumberFormat="1" applyFont="1" applyFill="1" applyBorder="1" applyAlignment="1">
      <alignment horizontal="left" vertical="distributed"/>
      <protection/>
    </xf>
    <xf numFmtId="4" fontId="12" fillId="0" borderId="12" xfId="62" applyNumberFormat="1" applyFont="1" applyBorder="1" applyAlignment="1">
      <alignment horizontal="left" vertical="distributed"/>
      <protection/>
    </xf>
    <xf numFmtId="4" fontId="12" fillId="0" borderId="15" xfId="62" applyNumberFormat="1" applyFont="1" applyBorder="1" applyAlignment="1">
      <alignment horizontal="left" vertical="distributed"/>
      <protection/>
    </xf>
    <xf numFmtId="4" fontId="8" fillId="33" borderId="12" xfId="62" applyNumberFormat="1" applyFont="1" applyFill="1" applyBorder="1" applyAlignment="1">
      <alignment horizontal="left" vertical="distributed"/>
      <protection/>
    </xf>
    <xf numFmtId="4" fontId="8" fillId="33" borderId="15" xfId="62" applyNumberFormat="1" applyFont="1" applyFill="1" applyBorder="1" applyAlignment="1">
      <alignment horizontal="left" vertical="distributed"/>
      <protection/>
    </xf>
    <xf numFmtId="4" fontId="11" fillId="33" borderId="12" xfId="62" applyNumberFormat="1" applyFont="1" applyFill="1" applyBorder="1" applyAlignment="1">
      <alignment horizontal="left" vertical="distributed"/>
      <protection/>
    </xf>
    <xf numFmtId="4" fontId="11" fillId="33" borderId="15" xfId="62" applyNumberFormat="1" applyFont="1" applyFill="1" applyBorder="1" applyAlignment="1">
      <alignment horizontal="left" vertical="distributed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2" xfId="58"/>
    <cellStyle name="Obično_18. DROGE" xfId="59"/>
    <cellStyle name="Obično_23. RAZVOJNA STRATEGIJA" xfId="60"/>
    <cellStyle name="Obično_4. VLADA" xfId="61"/>
    <cellStyle name="Obično_6. UDRUGE" xfId="62"/>
    <cellStyle name="Obično_UZOP 2005.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Z732"/>
  <sheetViews>
    <sheetView tabSelected="1" zoomScaleSheetLayoutView="110" workbookViewId="0" topLeftCell="A1">
      <selection activeCell="I499" sqref="I499"/>
    </sheetView>
  </sheetViews>
  <sheetFormatPr defaultColWidth="10.28125" defaultRowHeight="12.75"/>
  <cols>
    <col min="1" max="1" width="62.140625" style="111" customWidth="1"/>
    <col min="2" max="7" width="11.7109375" style="2" customWidth="1"/>
    <col min="8" max="8" width="4.8515625" style="112" customWidth="1"/>
    <col min="9" max="9" width="11.00390625" style="113" customWidth="1"/>
    <col min="10" max="10" width="10.28125" style="89" customWidth="1"/>
    <col min="11" max="16384" width="10.28125" style="4" customWidth="1"/>
  </cols>
  <sheetData>
    <row r="1" spans="1:10" s="115" customFormat="1" ht="19.5" customHeight="1">
      <c r="A1" s="386" t="s">
        <v>51</v>
      </c>
      <c r="B1" s="386"/>
      <c r="C1" s="386"/>
      <c r="D1" s="386"/>
      <c r="E1" s="386"/>
      <c r="F1" s="386"/>
      <c r="G1" s="386"/>
      <c r="H1" s="386"/>
      <c r="I1" s="386"/>
      <c r="J1" s="114"/>
    </row>
    <row r="2" spans="1:10" s="117" customFormat="1" ht="19.5" customHeight="1">
      <c r="A2" s="386" t="s">
        <v>119</v>
      </c>
      <c r="B2" s="386"/>
      <c r="C2" s="386"/>
      <c r="D2" s="386"/>
      <c r="E2" s="386"/>
      <c r="F2" s="386"/>
      <c r="G2" s="386"/>
      <c r="H2" s="386"/>
      <c r="I2" s="386"/>
      <c r="J2" s="116"/>
    </row>
    <row r="3" spans="1:10" s="117" customFormat="1" ht="19.5" customHeight="1">
      <c r="A3" s="387" t="s">
        <v>254</v>
      </c>
      <c r="B3" s="387"/>
      <c r="C3" s="387"/>
      <c r="D3" s="387"/>
      <c r="E3" s="387"/>
      <c r="F3" s="387"/>
      <c r="G3" s="387"/>
      <c r="H3" s="387"/>
      <c r="I3" s="387"/>
      <c r="J3" s="116"/>
    </row>
    <row r="4" spans="1:10" s="125" customFormat="1" ht="2.25" customHeight="1" hidden="1">
      <c r="A4" s="102"/>
      <c r="B4" s="102"/>
      <c r="C4" s="102"/>
      <c r="D4" s="102"/>
      <c r="E4" s="102"/>
      <c r="F4" s="102"/>
      <c r="G4" s="102"/>
      <c r="H4" s="103"/>
      <c r="I4" s="104"/>
      <c r="J4" s="124"/>
    </row>
    <row r="5" spans="1:10" s="125" customFormat="1" ht="4.5" customHeight="1">
      <c r="A5" s="102"/>
      <c r="B5" s="102"/>
      <c r="C5" s="102"/>
      <c r="D5" s="102"/>
      <c r="E5" s="102"/>
      <c r="F5" s="102"/>
      <c r="G5" s="102"/>
      <c r="H5" s="105"/>
      <c r="I5" s="104"/>
      <c r="J5" s="124"/>
    </row>
    <row r="6" spans="1:9" s="260" customFormat="1" ht="46.5" customHeight="1">
      <c r="A6" s="274" t="s">
        <v>0</v>
      </c>
      <c r="B6" s="275" t="s">
        <v>134</v>
      </c>
      <c r="C6" s="276" t="s">
        <v>246</v>
      </c>
      <c r="D6" s="276" t="s">
        <v>238</v>
      </c>
      <c r="E6" s="276" t="s">
        <v>245</v>
      </c>
      <c r="F6" s="276" t="s">
        <v>255</v>
      </c>
      <c r="G6" s="277" t="s">
        <v>256</v>
      </c>
      <c r="H6" s="278" t="s">
        <v>108</v>
      </c>
      <c r="I6" s="279" t="s">
        <v>135</v>
      </c>
    </row>
    <row r="7" spans="1:9" s="260" customFormat="1" ht="19.5" customHeight="1">
      <c r="A7" s="311"/>
      <c r="B7" s="312" t="s">
        <v>1</v>
      </c>
      <c r="C7" s="312" t="s">
        <v>2</v>
      </c>
      <c r="D7" s="312" t="s">
        <v>3</v>
      </c>
      <c r="E7" s="312" t="s">
        <v>4</v>
      </c>
      <c r="F7" s="312" t="s">
        <v>5</v>
      </c>
      <c r="G7" s="312" t="s">
        <v>109</v>
      </c>
      <c r="H7" s="312" t="s">
        <v>206</v>
      </c>
      <c r="I7" s="313" t="s">
        <v>237</v>
      </c>
    </row>
    <row r="8" spans="1:9" s="199" customFormat="1" ht="30" customHeight="1">
      <c r="A8" s="193" t="s">
        <v>82</v>
      </c>
      <c r="B8" s="194"/>
      <c r="C8" s="195"/>
      <c r="D8" s="195"/>
      <c r="E8" s="195"/>
      <c r="F8" s="195"/>
      <c r="G8" s="196"/>
      <c r="H8" s="197"/>
      <c r="I8" s="198"/>
    </row>
    <row r="9" spans="1:10" s="2" customFormat="1" ht="24.75" customHeight="1">
      <c r="A9" s="8" t="s">
        <v>6</v>
      </c>
      <c r="B9" s="14">
        <v>2730000</v>
      </c>
      <c r="C9" s="9">
        <v>2730000</v>
      </c>
      <c r="D9" s="9">
        <v>2593500</v>
      </c>
      <c r="E9" s="9">
        <v>2377370</v>
      </c>
      <c r="F9" s="14">
        <v>2326519.89</v>
      </c>
      <c r="G9" s="9">
        <f>E9-F9</f>
        <v>50850.10999999987</v>
      </c>
      <c r="H9" s="10">
        <f>F9/E9*100</f>
        <v>97.86107715668996</v>
      </c>
      <c r="I9" s="9">
        <v>1751402.83</v>
      </c>
      <c r="J9" s="79"/>
    </row>
    <row r="10" spans="1:22" s="2" customFormat="1" ht="24.75" customHeight="1">
      <c r="A10" s="70" t="s">
        <v>7</v>
      </c>
      <c r="B10" s="20">
        <v>60000</v>
      </c>
      <c r="C10" s="11">
        <v>42000</v>
      </c>
      <c r="D10" s="11">
        <v>42000</v>
      </c>
      <c r="E10" s="11">
        <v>42000</v>
      </c>
      <c r="F10" s="20">
        <v>42812.34</v>
      </c>
      <c r="G10" s="11">
        <f>E10-F10</f>
        <v>-812.3399999999965</v>
      </c>
      <c r="H10" s="12">
        <f>F10/E10*100</f>
        <v>101.93414285714285</v>
      </c>
      <c r="I10" s="11">
        <v>35094.91</v>
      </c>
      <c r="J10" s="71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s="2" customFormat="1" ht="19.5" customHeight="1">
      <c r="A11" s="43"/>
      <c r="B11" s="37"/>
      <c r="C11" s="36"/>
      <c r="D11" s="36"/>
      <c r="E11" s="36"/>
      <c r="F11" s="37"/>
      <c r="G11" s="390" t="s">
        <v>257</v>
      </c>
      <c r="H11" s="38"/>
      <c r="I11" s="36"/>
      <c r="J11" s="71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s="2" customFormat="1" ht="19.5" customHeight="1">
      <c r="A12" s="43"/>
      <c r="B12" s="37"/>
      <c r="C12" s="36"/>
      <c r="D12" s="36"/>
      <c r="E12" s="36"/>
      <c r="F12" s="37"/>
      <c r="G12" s="390"/>
      <c r="H12" s="38"/>
      <c r="I12" s="36"/>
      <c r="J12" s="71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s="2" customFormat="1" ht="19.5" customHeight="1">
      <c r="A13" s="43"/>
      <c r="B13" s="37"/>
      <c r="C13" s="36"/>
      <c r="D13" s="36"/>
      <c r="E13" s="36"/>
      <c r="F13" s="37"/>
      <c r="G13" s="390"/>
      <c r="H13" s="38"/>
      <c r="I13" s="36"/>
      <c r="J13" s="71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s="2" customFormat="1" ht="19.5" customHeight="1">
      <c r="A14" s="43"/>
      <c r="B14" s="37"/>
      <c r="C14" s="36"/>
      <c r="D14" s="36"/>
      <c r="E14" s="36"/>
      <c r="F14" s="37"/>
      <c r="G14" s="390"/>
      <c r="H14" s="38"/>
      <c r="I14" s="36"/>
      <c r="J14" s="71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s="2" customFormat="1" ht="19.5" customHeight="1">
      <c r="A15" s="43"/>
      <c r="B15" s="37"/>
      <c r="C15" s="36"/>
      <c r="D15" s="36"/>
      <c r="E15" s="36"/>
      <c r="F15" s="37"/>
      <c r="G15" s="390"/>
      <c r="H15" s="38"/>
      <c r="I15" s="36"/>
      <c r="J15" s="71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s="2" customFormat="1" ht="19.5" customHeight="1">
      <c r="A16" s="43"/>
      <c r="B16" s="37"/>
      <c r="C16" s="36"/>
      <c r="D16" s="36"/>
      <c r="E16" s="36"/>
      <c r="F16" s="37"/>
      <c r="G16" s="390"/>
      <c r="H16" s="38"/>
      <c r="I16" s="36"/>
      <c r="J16" s="71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s="2" customFormat="1" ht="19.5" customHeight="1">
      <c r="A17" s="43"/>
      <c r="B17" s="37"/>
      <c r="C17" s="36"/>
      <c r="D17" s="36"/>
      <c r="E17" s="36"/>
      <c r="F17" s="37"/>
      <c r="G17" s="391"/>
      <c r="H17" s="38"/>
      <c r="I17" s="36"/>
      <c r="J17" s="71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s="199" customFormat="1" ht="30" customHeight="1">
      <c r="A18" s="200" t="s">
        <v>61</v>
      </c>
      <c r="B18" s="201">
        <f>SUM(B9,B10)</f>
        <v>2790000</v>
      </c>
      <c r="C18" s="202">
        <f>SUM(C9,C10)</f>
        <v>2772000</v>
      </c>
      <c r="D18" s="202">
        <f>SUM(D9,D10)</f>
        <v>2635500</v>
      </c>
      <c r="E18" s="202">
        <f>SUM(E9,E10)</f>
        <v>2419370</v>
      </c>
      <c r="F18" s="201">
        <f>SUM(F9,F10)</f>
        <v>2369332.23</v>
      </c>
      <c r="G18" s="202">
        <f>E18-F18</f>
        <v>50037.77000000002</v>
      </c>
      <c r="H18" s="203">
        <f>F18/E18*100</f>
        <v>97.93178513414648</v>
      </c>
      <c r="I18" s="202">
        <f>SUM(I9:I10)</f>
        <v>1786497.74</v>
      </c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</row>
    <row r="19" spans="1:23" s="129" customFormat="1" ht="24.75" customHeight="1">
      <c r="A19" s="5" t="s">
        <v>8</v>
      </c>
      <c r="B19" s="48">
        <v>17500</v>
      </c>
      <c r="C19" s="6">
        <v>17500</v>
      </c>
      <c r="D19" s="6">
        <v>17500</v>
      </c>
      <c r="E19" s="6">
        <v>22500</v>
      </c>
      <c r="F19" s="48">
        <f>SUM(F20:F22)</f>
        <v>13634.17</v>
      </c>
      <c r="G19" s="6">
        <f>E19-F19</f>
        <v>8865.83</v>
      </c>
      <c r="H19" s="7">
        <f>F19/E19*100</f>
        <v>60.59631111111111</v>
      </c>
      <c r="I19" s="6">
        <v>13642.23</v>
      </c>
      <c r="J19" s="71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141"/>
    </row>
    <row r="20" spans="1:10" s="39" customFormat="1" ht="19.5" customHeight="1">
      <c r="A20" s="43" t="s">
        <v>189</v>
      </c>
      <c r="B20" s="37"/>
      <c r="C20" s="36"/>
      <c r="D20" s="36"/>
      <c r="E20" s="36"/>
      <c r="F20" s="37">
        <v>625</v>
      </c>
      <c r="G20" s="36"/>
      <c r="H20" s="38"/>
      <c r="I20" s="36"/>
      <c r="J20" s="71"/>
    </row>
    <row r="21" spans="1:10" s="39" customFormat="1" ht="19.5" customHeight="1">
      <c r="A21" s="43" t="s">
        <v>207</v>
      </c>
      <c r="B21" s="37"/>
      <c r="C21" s="36"/>
      <c r="D21" s="36"/>
      <c r="E21" s="36"/>
      <c r="F21" s="37">
        <v>2000</v>
      </c>
      <c r="G21" s="36"/>
      <c r="H21" s="38"/>
      <c r="I21" s="36"/>
      <c r="J21" s="71"/>
    </row>
    <row r="22" spans="1:10" s="39" customFormat="1" ht="19.5" customHeight="1">
      <c r="A22" s="43" t="s">
        <v>145</v>
      </c>
      <c r="B22" s="37"/>
      <c r="C22" s="36"/>
      <c r="D22" s="36"/>
      <c r="E22" s="36"/>
      <c r="F22" s="37">
        <v>11009.17</v>
      </c>
      <c r="G22" s="36"/>
      <c r="H22" s="38"/>
      <c r="I22" s="36"/>
      <c r="J22" s="71"/>
    </row>
    <row r="23" spans="1:9" s="205" customFormat="1" ht="30" customHeight="1">
      <c r="A23" s="200" t="s">
        <v>62</v>
      </c>
      <c r="B23" s="201">
        <f>B19</f>
        <v>17500</v>
      </c>
      <c r="C23" s="202">
        <f>C19</f>
        <v>17500</v>
      </c>
      <c r="D23" s="202">
        <f>D19</f>
        <v>17500</v>
      </c>
      <c r="E23" s="202">
        <f>E19</f>
        <v>22500</v>
      </c>
      <c r="F23" s="201">
        <f>F19</f>
        <v>13634.17</v>
      </c>
      <c r="G23" s="202">
        <f>E23-F23</f>
        <v>8865.83</v>
      </c>
      <c r="H23" s="203">
        <f>F23/E23*100</f>
        <v>60.59631111111111</v>
      </c>
      <c r="I23" s="202">
        <f>I19</f>
        <v>13642.23</v>
      </c>
    </row>
    <row r="24" spans="1:22" s="2" customFormat="1" ht="24.75" customHeight="1">
      <c r="A24" s="19" t="s">
        <v>83</v>
      </c>
      <c r="B24" s="20">
        <v>381000</v>
      </c>
      <c r="C24" s="11">
        <v>419000</v>
      </c>
      <c r="D24" s="11">
        <v>398050</v>
      </c>
      <c r="E24" s="11">
        <v>368050</v>
      </c>
      <c r="F24" s="20">
        <f>SUM(F25:F26)</f>
        <v>352125.96</v>
      </c>
      <c r="G24" s="11">
        <f>E24-F24</f>
        <v>15924.039999999979</v>
      </c>
      <c r="H24" s="12">
        <f>F24/E24*100</f>
        <v>95.67340307023503</v>
      </c>
      <c r="I24" s="11">
        <v>242432.11</v>
      </c>
      <c r="J24" s="71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10" s="2" customFormat="1" ht="19.5" customHeight="1">
      <c r="A25" s="34" t="s">
        <v>146</v>
      </c>
      <c r="B25" s="80"/>
      <c r="C25" s="123"/>
      <c r="D25" s="123"/>
      <c r="E25" s="123"/>
      <c r="F25" s="37">
        <v>88.82</v>
      </c>
      <c r="G25" s="36"/>
      <c r="H25" s="38"/>
      <c r="I25" s="36"/>
      <c r="J25" s="79"/>
    </row>
    <row r="26" spans="1:10" s="2" customFormat="1" ht="19.5" customHeight="1">
      <c r="A26" s="40" t="s">
        <v>115</v>
      </c>
      <c r="B26" s="66"/>
      <c r="C26" s="41"/>
      <c r="D26" s="41"/>
      <c r="E26" s="41"/>
      <c r="F26" s="66">
        <v>352037.14</v>
      </c>
      <c r="G26" s="127"/>
      <c r="H26" s="128"/>
      <c r="I26" s="127"/>
      <c r="J26" s="79"/>
    </row>
    <row r="27" spans="1:10" s="2" customFormat="1" ht="30" customHeight="1">
      <c r="A27" s="15" t="s">
        <v>84</v>
      </c>
      <c r="B27" s="48">
        <v>48000</v>
      </c>
      <c r="C27" s="6">
        <v>47700</v>
      </c>
      <c r="D27" s="6">
        <v>45315</v>
      </c>
      <c r="E27" s="6">
        <v>43315</v>
      </c>
      <c r="F27" s="48">
        <v>40278.39</v>
      </c>
      <c r="G27" s="6">
        <f>E27-F27</f>
        <v>3036.6100000000006</v>
      </c>
      <c r="H27" s="7">
        <f>F27/E27*100</f>
        <v>92.98947246912155</v>
      </c>
      <c r="I27" s="6">
        <v>30370.28</v>
      </c>
      <c r="J27" s="79"/>
    </row>
    <row r="28" spans="1:9" s="199" customFormat="1" ht="30" customHeight="1">
      <c r="A28" s="206" t="s">
        <v>63</v>
      </c>
      <c r="B28" s="207">
        <f>SUM(B24,B27)</f>
        <v>429000</v>
      </c>
      <c r="C28" s="208">
        <f>SUM(C24,C27)</f>
        <v>466700</v>
      </c>
      <c r="D28" s="208">
        <f>SUM(D24,D27)</f>
        <v>443365</v>
      </c>
      <c r="E28" s="208">
        <f>SUM(E24,E27)</f>
        <v>411365</v>
      </c>
      <c r="F28" s="207">
        <f>SUM(F24,F27)</f>
        <v>392404.35000000003</v>
      </c>
      <c r="G28" s="208">
        <f>E28-F28</f>
        <v>18960.649999999965</v>
      </c>
      <c r="H28" s="209">
        <f>F28/E28*100</f>
        <v>95.39079649459727</v>
      </c>
      <c r="I28" s="208">
        <f>SUM(I24:I27)</f>
        <v>272802.39</v>
      </c>
    </row>
    <row r="29" spans="1:9" s="199" customFormat="1" ht="30" customHeight="1">
      <c r="A29" s="200" t="s">
        <v>64</v>
      </c>
      <c r="B29" s="201">
        <f>SUM(B18,B23,B28)</f>
        <v>3236500</v>
      </c>
      <c r="C29" s="202">
        <f>SUM(C18,C23,C28)</f>
        <v>3256200</v>
      </c>
      <c r="D29" s="202">
        <f>SUM(D18,D23,D28)</f>
        <v>3096365</v>
      </c>
      <c r="E29" s="202">
        <f>SUM(E18,E23,E28)</f>
        <v>2853235</v>
      </c>
      <c r="F29" s="201">
        <f>SUM(F18,F23,F28)</f>
        <v>2775370.75</v>
      </c>
      <c r="G29" s="202">
        <f>E29-F29</f>
        <v>77864.25</v>
      </c>
      <c r="H29" s="203">
        <f>F29/E29*100</f>
        <v>97.2710186858075</v>
      </c>
      <c r="I29" s="202">
        <f>SUM(I18,I23,I28)</f>
        <v>2072942.3599999999</v>
      </c>
    </row>
    <row r="30" spans="1:10" s="2" customFormat="1" ht="24.75" customHeight="1">
      <c r="A30" s="5" t="s">
        <v>9</v>
      </c>
      <c r="B30" s="48">
        <v>210000</v>
      </c>
      <c r="C30" s="6">
        <v>210000</v>
      </c>
      <c r="D30" s="6">
        <v>199500</v>
      </c>
      <c r="E30" s="6">
        <v>99500</v>
      </c>
      <c r="F30" s="48">
        <f>SUM(F31:F37)</f>
        <v>50889.090000000004</v>
      </c>
      <c r="G30" s="6">
        <f>E30-F30</f>
        <v>48610.909999999996</v>
      </c>
      <c r="H30" s="7">
        <f>F30/E30*100</f>
        <v>51.144814070351764</v>
      </c>
      <c r="I30" s="6">
        <v>111993.86</v>
      </c>
      <c r="J30" s="79"/>
    </row>
    <row r="31" spans="1:10" s="39" customFormat="1" ht="19.5" customHeight="1">
      <c r="A31" s="43" t="s">
        <v>53</v>
      </c>
      <c r="B31" s="36"/>
      <c r="C31" s="36"/>
      <c r="D31" s="36"/>
      <c r="E31" s="36"/>
      <c r="F31" s="36">
        <v>9075</v>
      </c>
      <c r="G31" s="36"/>
      <c r="H31" s="38"/>
      <c r="I31" s="36"/>
      <c r="J31" s="71"/>
    </row>
    <row r="32" spans="1:10" s="39" customFormat="1" ht="19.5" customHeight="1">
      <c r="A32" s="43" t="s">
        <v>75</v>
      </c>
      <c r="B32" s="36"/>
      <c r="C32" s="36"/>
      <c r="D32" s="36"/>
      <c r="E32" s="36"/>
      <c r="F32" s="36">
        <v>6333.55</v>
      </c>
      <c r="G32" s="36"/>
      <c r="H32" s="38"/>
      <c r="I32" s="36"/>
      <c r="J32" s="71"/>
    </row>
    <row r="33" spans="1:10" s="39" customFormat="1" ht="19.5" customHeight="1">
      <c r="A33" s="43" t="s">
        <v>93</v>
      </c>
      <c r="B33" s="36"/>
      <c r="C33" s="36"/>
      <c r="D33" s="36"/>
      <c r="E33" s="36"/>
      <c r="F33" s="36">
        <v>6715.34</v>
      </c>
      <c r="G33" s="36"/>
      <c r="H33" s="38"/>
      <c r="I33" s="36"/>
      <c r="J33" s="71"/>
    </row>
    <row r="34" spans="1:10" s="39" customFormat="1" ht="19.5" customHeight="1">
      <c r="A34" s="43" t="s">
        <v>47</v>
      </c>
      <c r="B34" s="36"/>
      <c r="C34" s="36"/>
      <c r="D34" s="36"/>
      <c r="E34" s="36"/>
      <c r="F34" s="36">
        <v>3071.96</v>
      </c>
      <c r="G34" s="36"/>
      <c r="H34" s="38"/>
      <c r="I34" s="36"/>
      <c r="J34" s="71"/>
    </row>
    <row r="35" spans="1:10" s="2" customFormat="1" ht="19.5" customHeight="1">
      <c r="A35" s="285" t="s">
        <v>10</v>
      </c>
      <c r="B35" s="36"/>
      <c r="C35" s="36"/>
      <c r="D35" s="36"/>
      <c r="E35" s="36"/>
      <c r="F35" s="36">
        <v>6129.7</v>
      </c>
      <c r="G35" s="36"/>
      <c r="H35" s="38"/>
      <c r="I35" s="36"/>
      <c r="J35" s="79"/>
    </row>
    <row r="36" spans="1:10" s="2" customFormat="1" ht="19.5" customHeight="1">
      <c r="A36" s="285" t="s">
        <v>118</v>
      </c>
      <c r="B36" s="36"/>
      <c r="C36" s="36"/>
      <c r="D36" s="36"/>
      <c r="E36" s="36"/>
      <c r="F36" s="36">
        <v>11856</v>
      </c>
      <c r="G36" s="36"/>
      <c r="H36" s="38"/>
      <c r="I36" s="36"/>
      <c r="J36" s="79"/>
    </row>
    <row r="37" spans="1:10" s="2" customFormat="1" ht="19.5" customHeight="1">
      <c r="A37" s="286" t="s">
        <v>175</v>
      </c>
      <c r="B37" s="41"/>
      <c r="C37" s="41"/>
      <c r="D37" s="41"/>
      <c r="E37" s="41"/>
      <c r="F37" s="41">
        <v>7707.54</v>
      </c>
      <c r="G37" s="41"/>
      <c r="H37" s="42"/>
      <c r="I37" s="41"/>
      <c r="J37" s="79"/>
    </row>
    <row r="38" spans="1:10" s="2" customFormat="1" ht="24.75" customHeight="1">
      <c r="A38" s="19" t="s">
        <v>11</v>
      </c>
      <c r="B38" s="20">
        <v>110000</v>
      </c>
      <c r="C38" s="11">
        <v>110000</v>
      </c>
      <c r="D38" s="11">
        <v>104500</v>
      </c>
      <c r="E38" s="11">
        <v>90500</v>
      </c>
      <c r="F38" s="11">
        <f>SUM(F39:F40)</f>
        <v>84247.45</v>
      </c>
      <c r="G38" s="142">
        <f>E38-F38</f>
        <v>6252.550000000003</v>
      </c>
      <c r="H38" s="143">
        <f>F38/E38*100</f>
        <v>93.09110497237569</v>
      </c>
      <c r="I38" s="11">
        <v>80130.18</v>
      </c>
      <c r="J38" s="79"/>
    </row>
    <row r="39" spans="1:10" s="2" customFormat="1" ht="19.5" customHeight="1">
      <c r="A39" s="34" t="s">
        <v>147</v>
      </c>
      <c r="B39" s="20"/>
      <c r="C39" s="11"/>
      <c r="D39" s="11"/>
      <c r="E39" s="11"/>
      <c r="F39" s="36">
        <v>1454.75</v>
      </c>
      <c r="G39" s="142"/>
      <c r="H39" s="143"/>
      <c r="I39" s="11"/>
      <c r="J39" s="79"/>
    </row>
    <row r="40" spans="1:10" s="2" customFormat="1" ht="19.5" customHeight="1">
      <c r="A40" s="34" t="s">
        <v>50</v>
      </c>
      <c r="B40" s="37"/>
      <c r="C40" s="36"/>
      <c r="D40" s="36"/>
      <c r="E40" s="36"/>
      <c r="F40" s="36">
        <v>82792.7</v>
      </c>
      <c r="G40" s="314"/>
      <c r="H40" s="158"/>
      <c r="I40" s="36"/>
      <c r="J40" s="79"/>
    </row>
    <row r="41" spans="1:10" s="2" customFormat="1" ht="24.75" customHeight="1">
      <c r="A41" s="15" t="s">
        <v>12</v>
      </c>
      <c r="B41" s="48">
        <v>40000</v>
      </c>
      <c r="C41" s="6">
        <v>40000</v>
      </c>
      <c r="D41" s="6">
        <v>40000</v>
      </c>
      <c r="E41" s="6">
        <v>30000</v>
      </c>
      <c r="F41" s="6">
        <f>SUM(F42:F42)</f>
        <v>4775</v>
      </c>
      <c r="G41" s="6">
        <f>E41-F41</f>
        <v>25225</v>
      </c>
      <c r="H41" s="7">
        <f>F41/E41*100</f>
        <v>15.916666666666668</v>
      </c>
      <c r="I41" s="6">
        <v>15578.76</v>
      </c>
      <c r="J41" s="79"/>
    </row>
    <row r="42" spans="1:9" s="79" customFormat="1" ht="19.5" customHeight="1">
      <c r="A42" s="59" t="s">
        <v>258</v>
      </c>
      <c r="B42" s="74"/>
      <c r="C42" s="46"/>
      <c r="D42" s="46"/>
      <c r="E42" s="46"/>
      <c r="F42" s="46">
        <v>4775</v>
      </c>
      <c r="G42" s="264"/>
      <c r="H42" s="60"/>
      <c r="I42" s="46"/>
    </row>
    <row r="43" spans="1:9" s="199" customFormat="1" ht="30" customHeight="1">
      <c r="A43" s="210" t="s">
        <v>65</v>
      </c>
      <c r="B43" s="201">
        <f>SUM(B30,B38,B41)</f>
        <v>360000</v>
      </c>
      <c r="C43" s="202">
        <f>SUM(C30,C38,C41)</f>
        <v>360000</v>
      </c>
      <c r="D43" s="202">
        <f>SUM(D30,D38,D41)</f>
        <v>344000</v>
      </c>
      <c r="E43" s="202">
        <f>SUM(E30,E38,E41)</f>
        <v>220000</v>
      </c>
      <c r="F43" s="201">
        <f>SUM(F30,F38,F41)</f>
        <v>139911.54</v>
      </c>
      <c r="G43" s="202">
        <f>E43-F43</f>
        <v>80088.45999999999</v>
      </c>
      <c r="H43" s="203">
        <f>F43/E43*100</f>
        <v>63.59615454545455</v>
      </c>
      <c r="I43" s="202">
        <f>SUM(I30:I41)</f>
        <v>207702.8</v>
      </c>
    </row>
    <row r="44" spans="1:10" s="2" customFormat="1" ht="24.75" customHeight="1">
      <c r="A44" s="15" t="s">
        <v>13</v>
      </c>
      <c r="B44" s="48">
        <v>40000</v>
      </c>
      <c r="C44" s="6">
        <v>40000</v>
      </c>
      <c r="D44" s="6">
        <v>40000</v>
      </c>
      <c r="E44" s="6">
        <v>40000</v>
      </c>
      <c r="F44" s="76">
        <f>SUM(F45:F52)</f>
        <v>27636.300000000003</v>
      </c>
      <c r="G44" s="6">
        <f>E44-F44</f>
        <v>12363.699999999997</v>
      </c>
      <c r="H44" s="7">
        <f>F44/E44*100</f>
        <v>69.09075000000001</v>
      </c>
      <c r="I44" s="6">
        <v>42493.96</v>
      </c>
      <c r="J44" s="79"/>
    </row>
    <row r="45" spans="1:10" s="2" customFormat="1" ht="19.5" customHeight="1">
      <c r="A45" s="34" t="s">
        <v>259</v>
      </c>
      <c r="B45" s="37"/>
      <c r="C45" s="36"/>
      <c r="D45" s="36"/>
      <c r="E45" s="36"/>
      <c r="F45" s="74">
        <v>3974.93</v>
      </c>
      <c r="G45" s="36"/>
      <c r="H45" s="38"/>
      <c r="I45" s="36"/>
      <c r="J45" s="79"/>
    </row>
    <row r="46" spans="1:10" s="2" customFormat="1" ht="19.5" customHeight="1">
      <c r="A46" s="34" t="s">
        <v>260</v>
      </c>
      <c r="B46" s="37"/>
      <c r="C46" s="36"/>
      <c r="D46" s="36"/>
      <c r="E46" s="36"/>
      <c r="F46" s="74"/>
      <c r="G46" s="36"/>
      <c r="H46" s="38"/>
      <c r="I46" s="36"/>
      <c r="J46" s="79"/>
    </row>
    <row r="47" spans="1:10" s="2" customFormat="1" ht="19.5" customHeight="1">
      <c r="A47" s="34" t="s">
        <v>90</v>
      </c>
      <c r="B47" s="37"/>
      <c r="C47" s="36"/>
      <c r="D47" s="36"/>
      <c r="E47" s="36"/>
      <c r="F47" s="74">
        <v>3826.76</v>
      </c>
      <c r="G47" s="36"/>
      <c r="H47" s="38"/>
      <c r="I47" s="36"/>
      <c r="J47" s="79"/>
    </row>
    <row r="48" spans="1:10" s="2" customFormat="1" ht="19.5" customHeight="1">
      <c r="A48" s="40" t="s">
        <v>94</v>
      </c>
      <c r="B48" s="66"/>
      <c r="C48" s="41"/>
      <c r="D48" s="41"/>
      <c r="E48" s="41"/>
      <c r="F48" s="75">
        <v>9581.25</v>
      </c>
      <c r="G48" s="41"/>
      <c r="H48" s="42"/>
      <c r="I48" s="41"/>
      <c r="J48" s="79"/>
    </row>
    <row r="49" spans="1:10" s="180" customFormat="1" ht="19.5" customHeight="1">
      <c r="A49" s="181" t="s">
        <v>261</v>
      </c>
      <c r="B49" s="175"/>
      <c r="C49" s="177"/>
      <c r="D49" s="177"/>
      <c r="E49" s="177"/>
      <c r="F49" s="176">
        <v>3404.69</v>
      </c>
      <c r="G49" s="177"/>
      <c r="H49" s="178"/>
      <c r="I49" s="177"/>
      <c r="J49" s="179"/>
    </row>
    <row r="50" spans="1:10" s="180" customFormat="1" ht="19.5" customHeight="1">
      <c r="A50" s="181" t="s">
        <v>262</v>
      </c>
      <c r="B50" s="175"/>
      <c r="C50" s="177"/>
      <c r="D50" s="177"/>
      <c r="E50" s="177"/>
      <c r="F50" s="176"/>
      <c r="G50" s="177"/>
      <c r="H50" s="178"/>
      <c r="I50" s="177"/>
      <c r="J50" s="179"/>
    </row>
    <row r="51" spans="1:10" s="2" customFormat="1" ht="19.5" customHeight="1">
      <c r="A51" s="33" t="s">
        <v>91</v>
      </c>
      <c r="B51" s="37"/>
      <c r="C51" s="36"/>
      <c r="D51" s="36"/>
      <c r="E51" s="36"/>
      <c r="F51" s="74">
        <v>5123.27</v>
      </c>
      <c r="G51" s="36"/>
      <c r="H51" s="38"/>
      <c r="I51" s="36"/>
      <c r="J51" s="79"/>
    </row>
    <row r="52" spans="1:10" s="2" customFormat="1" ht="19.5" customHeight="1">
      <c r="A52" s="33" t="s">
        <v>263</v>
      </c>
      <c r="B52" s="37"/>
      <c r="C52" s="36"/>
      <c r="D52" s="36"/>
      <c r="E52" s="36"/>
      <c r="F52" s="74">
        <v>1725.4</v>
      </c>
      <c r="G52" s="36"/>
      <c r="H52" s="38"/>
      <c r="I52" s="36"/>
      <c r="J52" s="79"/>
    </row>
    <row r="53" spans="1:10" s="2" customFormat="1" ht="24.75" customHeight="1">
      <c r="A53" s="15" t="s">
        <v>231</v>
      </c>
      <c r="B53" s="48">
        <v>0</v>
      </c>
      <c r="C53" s="6">
        <v>0</v>
      </c>
      <c r="D53" s="6">
        <v>0</v>
      </c>
      <c r="E53" s="6">
        <v>10000</v>
      </c>
      <c r="F53" s="16">
        <f>SUM(F54:F55)</f>
        <v>15281.77</v>
      </c>
      <c r="G53" s="6">
        <f>E53-F53</f>
        <v>-5281.77</v>
      </c>
      <c r="H53" s="7">
        <f>F53/E53*100</f>
        <v>152.8177</v>
      </c>
      <c r="I53" s="6"/>
      <c r="J53" s="79"/>
    </row>
    <row r="54" spans="1:10" s="2" customFormat="1" ht="18.75" customHeight="1">
      <c r="A54" s="34" t="s">
        <v>264</v>
      </c>
      <c r="B54" s="20"/>
      <c r="C54" s="11"/>
      <c r="D54" s="11"/>
      <c r="E54" s="11"/>
      <c r="F54" s="46">
        <v>1804.61</v>
      </c>
      <c r="G54" s="390" t="s">
        <v>257</v>
      </c>
      <c r="H54" s="12"/>
      <c r="I54" s="11"/>
      <c r="J54" s="79"/>
    </row>
    <row r="55" spans="1:10" s="2" customFormat="1" ht="18.75" customHeight="1">
      <c r="A55" s="34" t="s">
        <v>265</v>
      </c>
      <c r="B55" s="20"/>
      <c r="C55" s="11"/>
      <c r="D55" s="11"/>
      <c r="E55" s="11"/>
      <c r="F55" s="46">
        <v>13477.16</v>
      </c>
      <c r="G55" s="390"/>
      <c r="H55" s="12"/>
      <c r="I55" s="11"/>
      <c r="J55" s="79"/>
    </row>
    <row r="56" spans="1:10" s="2" customFormat="1" ht="18.75" customHeight="1">
      <c r="A56" s="34"/>
      <c r="B56" s="20"/>
      <c r="C56" s="11"/>
      <c r="D56" s="11"/>
      <c r="E56" s="11"/>
      <c r="F56" s="46"/>
      <c r="G56" s="390"/>
      <c r="H56" s="12"/>
      <c r="I56" s="11"/>
      <c r="J56" s="79"/>
    </row>
    <row r="57" spans="1:10" s="2" customFormat="1" ht="18.75" customHeight="1">
      <c r="A57" s="34"/>
      <c r="B57" s="20"/>
      <c r="C57" s="11"/>
      <c r="D57" s="11"/>
      <c r="E57" s="11"/>
      <c r="F57" s="46"/>
      <c r="G57" s="390"/>
      <c r="H57" s="12"/>
      <c r="I57" s="11"/>
      <c r="J57" s="79"/>
    </row>
    <row r="58" spans="1:10" s="2" customFormat="1" ht="18.75" customHeight="1">
      <c r="A58" s="34"/>
      <c r="B58" s="20"/>
      <c r="C58" s="11"/>
      <c r="D58" s="11"/>
      <c r="E58" s="11"/>
      <c r="F58" s="46"/>
      <c r="G58" s="390"/>
      <c r="H58" s="12"/>
      <c r="I58" s="11"/>
      <c r="J58" s="79"/>
    </row>
    <row r="59" spans="1:10" s="2" customFormat="1" ht="18.75" customHeight="1">
      <c r="A59" s="34"/>
      <c r="B59" s="20"/>
      <c r="C59" s="11"/>
      <c r="D59" s="11"/>
      <c r="E59" s="11"/>
      <c r="F59" s="46"/>
      <c r="G59" s="390"/>
      <c r="H59" s="12"/>
      <c r="I59" s="11"/>
      <c r="J59" s="79"/>
    </row>
    <row r="60" spans="1:10" s="2" customFormat="1" ht="18.75" customHeight="1">
      <c r="A60" s="34"/>
      <c r="B60" s="20"/>
      <c r="C60" s="11"/>
      <c r="D60" s="11"/>
      <c r="E60" s="11"/>
      <c r="F60" s="46"/>
      <c r="G60" s="391"/>
      <c r="H60" s="12"/>
      <c r="I60" s="11"/>
      <c r="J60" s="79"/>
    </row>
    <row r="61" spans="1:10" s="2" customFormat="1" ht="30" customHeight="1">
      <c r="A61" s="15" t="s">
        <v>52</v>
      </c>
      <c r="B61" s="48">
        <v>2000</v>
      </c>
      <c r="C61" s="6">
        <v>2000</v>
      </c>
      <c r="D61" s="6">
        <v>2000</v>
      </c>
      <c r="E61" s="6">
        <v>2000</v>
      </c>
      <c r="F61" s="16">
        <f>SUM(F62:F63)</f>
        <v>1922.5</v>
      </c>
      <c r="G61" s="6">
        <f>E61-F61</f>
        <v>77.5</v>
      </c>
      <c r="H61" s="7">
        <f>F61/E61*100</f>
        <v>96.125</v>
      </c>
      <c r="I61" s="6">
        <v>1530</v>
      </c>
      <c r="J61" s="79"/>
    </row>
    <row r="62" spans="1:10" s="2" customFormat="1" ht="19.5" customHeight="1">
      <c r="A62" s="34" t="s">
        <v>148</v>
      </c>
      <c r="B62" s="20"/>
      <c r="C62" s="11"/>
      <c r="D62" s="11"/>
      <c r="E62" s="11"/>
      <c r="F62" s="46">
        <v>387.5</v>
      </c>
      <c r="G62" s="11"/>
      <c r="H62" s="12"/>
      <c r="I62" s="11"/>
      <c r="J62" s="79"/>
    </row>
    <row r="63" spans="1:10" s="2" customFormat="1" ht="19.5" customHeight="1">
      <c r="A63" s="34" t="s">
        <v>266</v>
      </c>
      <c r="B63" s="20"/>
      <c r="C63" s="11"/>
      <c r="D63" s="11"/>
      <c r="E63" s="11"/>
      <c r="F63" s="46">
        <v>1535</v>
      </c>
      <c r="G63" s="11"/>
      <c r="H63" s="12"/>
      <c r="I63" s="11"/>
      <c r="J63" s="79"/>
    </row>
    <row r="64" spans="1:11" s="2" customFormat="1" ht="24.75" customHeight="1">
      <c r="A64" s="15" t="s">
        <v>14</v>
      </c>
      <c r="B64" s="48">
        <v>2000</v>
      </c>
      <c r="C64" s="6">
        <v>2000</v>
      </c>
      <c r="D64" s="6">
        <v>2000</v>
      </c>
      <c r="E64" s="6">
        <v>2000</v>
      </c>
      <c r="F64" s="16">
        <f>SUM(F65:F67)</f>
        <v>2221.6099999999997</v>
      </c>
      <c r="G64" s="6">
        <f>E64-F64</f>
        <v>-221.60999999999967</v>
      </c>
      <c r="H64" s="7">
        <f>F64/E64*100</f>
        <v>111.08049999999999</v>
      </c>
      <c r="I64" s="6">
        <v>1359.94</v>
      </c>
      <c r="J64" s="79"/>
      <c r="K64" s="310"/>
    </row>
    <row r="65" spans="1:11" s="2" customFormat="1" ht="19.5" customHeight="1">
      <c r="A65" s="34" t="s">
        <v>149</v>
      </c>
      <c r="B65" s="37"/>
      <c r="C65" s="36"/>
      <c r="D65" s="36"/>
      <c r="E65" s="36"/>
      <c r="F65" s="74">
        <v>318.75</v>
      </c>
      <c r="G65" s="390" t="s">
        <v>257</v>
      </c>
      <c r="H65" s="38"/>
      <c r="I65" s="36"/>
      <c r="J65" s="79"/>
      <c r="K65" s="310"/>
    </row>
    <row r="66" spans="1:11" s="2" customFormat="1" ht="19.5" customHeight="1">
      <c r="A66" s="34" t="s">
        <v>267</v>
      </c>
      <c r="B66" s="37"/>
      <c r="C66" s="36"/>
      <c r="D66" s="36"/>
      <c r="E66" s="36"/>
      <c r="F66" s="74">
        <v>658</v>
      </c>
      <c r="G66" s="390"/>
      <c r="H66" s="38"/>
      <c r="I66" s="36"/>
      <c r="J66" s="79"/>
      <c r="K66" s="310"/>
    </row>
    <row r="67" spans="1:10" s="2" customFormat="1" ht="19.5" customHeight="1">
      <c r="A67" s="34" t="s">
        <v>232</v>
      </c>
      <c r="B67" s="37"/>
      <c r="C67" s="36"/>
      <c r="D67" s="36"/>
      <c r="E67" s="36"/>
      <c r="F67" s="74">
        <v>1244.86</v>
      </c>
      <c r="G67" s="390"/>
      <c r="H67" s="38"/>
      <c r="I67" s="36"/>
      <c r="J67" s="79"/>
    </row>
    <row r="68" spans="1:10" s="2" customFormat="1" ht="19.5" customHeight="1">
      <c r="A68" s="34"/>
      <c r="B68" s="37"/>
      <c r="C68" s="37"/>
      <c r="D68" s="37"/>
      <c r="E68" s="37"/>
      <c r="F68" s="74"/>
      <c r="G68" s="390"/>
      <c r="H68" s="38"/>
      <c r="I68" s="36"/>
      <c r="J68" s="79"/>
    </row>
    <row r="69" spans="1:10" s="2" customFormat="1" ht="19.5" customHeight="1">
      <c r="A69" s="34"/>
      <c r="B69" s="37"/>
      <c r="C69" s="37"/>
      <c r="D69" s="37"/>
      <c r="E69" s="37"/>
      <c r="F69" s="74"/>
      <c r="G69" s="390"/>
      <c r="H69" s="38"/>
      <c r="I69" s="36"/>
      <c r="J69" s="79"/>
    </row>
    <row r="70" spans="1:10" s="2" customFormat="1" ht="19.5" customHeight="1">
      <c r="A70" s="34"/>
      <c r="B70" s="37"/>
      <c r="C70" s="37"/>
      <c r="D70" s="37"/>
      <c r="E70" s="37"/>
      <c r="F70" s="74"/>
      <c r="G70" s="390"/>
      <c r="H70" s="38"/>
      <c r="I70" s="36"/>
      <c r="J70" s="79"/>
    </row>
    <row r="71" spans="1:10" s="2" customFormat="1" ht="19.5" customHeight="1">
      <c r="A71" s="34"/>
      <c r="B71" s="37"/>
      <c r="C71" s="37"/>
      <c r="D71" s="37"/>
      <c r="E71" s="37"/>
      <c r="F71" s="74"/>
      <c r="G71" s="391"/>
      <c r="H71" s="38"/>
      <c r="I71" s="36"/>
      <c r="J71" s="79"/>
    </row>
    <row r="72" spans="1:9" s="199" customFormat="1" ht="30" customHeight="1">
      <c r="A72" s="210" t="s">
        <v>66</v>
      </c>
      <c r="B72" s="201">
        <f>SUM(B44,B61,B64,B53)</f>
        <v>44000</v>
      </c>
      <c r="C72" s="201">
        <f>SUM(C44,C61,C64,C53)</f>
        <v>44000</v>
      </c>
      <c r="D72" s="201">
        <f>SUM(D44,D61,D64,D53)</f>
        <v>44000</v>
      </c>
      <c r="E72" s="201">
        <f>SUM(E44,E61,E64,E53)</f>
        <v>54000</v>
      </c>
      <c r="F72" s="201">
        <f>SUM(F44,F61,F64,F53)</f>
        <v>47062.18000000001</v>
      </c>
      <c r="G72" s="202">
        <f>E72-F72</f>
        <v>6937.819999999992</v>
      </c>
      <c r="H72" s="203">
        <f>F72/E72*100</f>
        <v>87.1521851851852</v>
      </c>
      <c r="I72" s="202">
        <f>SUM(I44:I64)</f>
        <v>45383.9</v>
      </c>
    </row>
    <row r="73" spans="1:10" s="2" customFormat="1" ht="24.75" customHeight="1">
      <c r="A73" s="30" t="s">
        <v>15</v>
      </c>
      <c r="B73" s="48">
        <v>130000</v>
      </c>
      <c r="C73" s="6">
        <v>130000</v>
      </c>
      <c r="D73" s="6">
        <v>130000</v>
      </c>
      <c r="E73" s="6">
        <v>130000</v>
      </c>
      <c r="F73" s="101">
        <f>SUM(F74:F82)</f>
        <v>96445.98</v>
      </c>
      <c r="G73" s="6">
        <f>E73-F73</f>
        <v>33554.020000000004</v>
      </c>
      <c r="H73" s="7">
        <f>F73/E73*100</f>
        <v>74.18921538461538</v>
      </c>
      <c r="I73" s="6">
        <v>94989.19</v>
      </c>
      <c r="J73" s="79"/>
    </row>
    <row r="74" spans="1:10" s="2" customFormat="1" ht="19.5" customHeight="1">
      <c r="A74" s="33" t="s">
        <v>48</v>
      </c>
      <c r="B74" s="37"/>
      <c r="C74" s="36"/>
      <c r="D74" s="36"/>
      <c r="E74" s="36"/>
      <c r="F74" s="91"/>
      <c r="G74" s="36"/>
      <c r="H74" s="38"/>
      <c r="I74" s="36"/>
      <c r="J74" s="79"/>
    </row>
    <row r="75" spans="1:10" s="2" customFormat="1" ht="19.5" customHeight="1">
      <c r="A75" s="33" t="s">
        <v>268</v>
      </c>
      <c r="B75" s="37"/>
      <c r="C75" s="36"/>
      <c r="D75" s="36"/>
      <c r="E75" s="36"/>
      <c r="F75" s="91">
        <v>3209.29</v>
      </c>
      <c r="G75" s="36"/>
      <c r="H75" s="38"/>
      <c r="I75" s="36"/>
      <c r="J75" s="79"/>
    </row>
    <row r="76" spans="1:10" s="2" customFormat="1" ht="19.5" customHeight="1">
      <c r="A76" s="34" t="s">
        <v>269</v>
      </c>
      <c r="B76" s="36"/>
      <c r="C76" s="36"/>
      <c r="D76" s="36"/>
      <c r="E76" s="36"/>
      <c r="F76" s="78">
        <v>28099.51</v>
      </c>
      <c r="G76" s="36"/>
      <c r="H76" s="38"/>
      <c r="I76" s="36"/>
      <c r="J76" s="79"/>
    </row>
    <row r="77" spans="1:10" s="2" customFormat="1" ht="19.5" customHeight="1">
      <c r="A77" s="34" t="s">
        <v>49</v>
      </c>
      <c r="B77" s="36"/>
      <c r="C77" s="36"/>
      <c r="D77" s="36"/>
      <c r="E77" s="36"/>
      <c r="F77" s="78"/>
      <c r="G77" s="36"/>
      <c r="H77" s="38"/>
      <c r="I77" s="36"/>
      <c r="J77" s="79"/>
    </row>
    <row r="78" spans="1:10" s="2" customFormat="1" ht="19.5" customHeight="1">
      <c r="A78" s="34" t="s">
        <v>270</v>
      </c>
      <c r="B78" s="36"/>
      <c r="C78" s="36"/>
      <c r="D78" s="36"/>
      <c r="E78" s="36"/>
      <c r="F78" s="78">
        <v>267.24</v>
      </c>
      <c r="G78" s="36"/>
      <c r="H78" s="38"/>
      <c r="I78" s="36"/>
      <c r="J78" s="79"/>
    </row>
    <row r="79" spans="1:10" s="39" customFormat="1" ht="19.5" customHeight="1">
      <c r="A79" s="33" t="s">
        <v>271</v>
      </c>
      <c r="B79" s="37"/>
      <c r="C79" s="36"/>
      <c r="D79" s="36"/>
      <c r="E79" s="36"/>
      <c r="F79" s="91">
        <v>52637.92</v>
      </c>
      <c r="G79" s="36"/>
      <c r="H79" s="90"/>
      <c r="I79" s="36"/>
      <c r="J79" s="71"/>
    </row>
    <row r="80" spans="1:10" s="2" customFormat="1" ht="19.5" customHeight="1">
      <c r="A80" s="33" t="s">
        <v>272</v>
      </c>
      <c r="B80" s="37"/>
      <c r="C80" s="36"/>
      <c r="D80" s="36"/>
      <c r="E80" s="36"/>
      <c r="F80" s="91">
        <v>6316.49</v>
      </c>
      <c r="G80" s="36"/>
      <c r="H80" s="38"/>
      <c r="I80" s="36"/>
      <c r="J80" s="79"/>
    </row>
    <row r="81" spans="1:10" s="2" customFormat="1" ht="19.5" customHeight="1">
      <c r="A81" s="33" t="s">
        <v>124</v>
      </c>
      <c r="B81" s="37"/>
      <c r="C81" s="36"/>
      <c r="D81" s="36"/>
      <c r="E81" s="36"/>
      <c r="F81" s="91">
        <v>790.63</v>
      </c>
      <c r="G81" s="36"/>
      <c r="H81" s="38"/>
      <c r="I81" s="36"/>
      <c r="J81" s="79"/>
    </row>
    <row r="82" spans="1:10" s="2" customFormat="1" ht="19.5" customHeight="1">
      <c r="A82" s="64" t="s">
        <v>133</v>
      </c>
      <c r="B82" s="66"/>
      <c r="C82" s="41"/>
      <c r="D82" s="41"/>
      <c r="E82" s="41"/>
      <c r="F82" s="282">
        <v>5124.9</v>
      </c>
      <c r="G82" s="41"/>
      <c r="H82" s="42"/>
      <c r="I82" s="41"/>
      <c r="J82" s="79"/>
    </row>
    <row r="83" spans="1:10" s="2" customFormat="1" ht="24.75" customHeight="1">
      <c r="A83" s="30" t="s">
        <v>16</v>
      </c>
      <c r="B83" s="6">
        <v>20000</v>
      </c>
      <c r="C83" s="6">
        <v>20000</v>
      </c>
      <c r="D83" s="6">
        <v>221585</v>
      </c>
      <c r="E83" s="6">
        <v>891115</v>
      </c>
      <c r="F83" s="76">
        <f>SUM(F85:F107)</f>
        <v>1080214.0499999998</v>
      </c>
      <c r="G83" s="6">
        <f>E83-F83</f>
        <v>-189099.0499999998</v>
      </c>
      <c r="H83" s="7">
        <f>F83/E83*100</f>
        <v>121.22049903772239</v>
      </c>
      <c r="I83" s="6">
        <v>5249.33</v>
      </c>
      <c r="J83" s="79"/>
    </row>
    <row r="84" spans="1:10" s="2" customFormat="1" ht="19.5" customHeight="1">
      <c r="A84" s="33" t="s">
        <v>273</v>
      </c>
      <c r="B84" s="36"/>
      <c r="C84" s="36"/>
      <c r="D84" s="36"/>
      <c r="E84" s="36"/>
      <c r="F84" s="74"/>
      <c r="G84" s="392" t="s">
        <v>257</v>
      </c>
      <c r="H84" s="38"/>
      <c r="I84" s="36"/>
      <c r="J84" s="79"/>
    </row>
    <row r="85" spans="1:10" s="318" customFormat="1" ht="19.5" customHeight="1">
      <c r="A85" s="33" t="s">
        <v>274</v>
      </c>
      <c r="B85" s="36"/>
      <c r="C85" s="36"/>
      <c r="D85" s="36"/>
      <c r="E85" s="36"/>
      <c r="F85" s="74">
        <v>165671.63</v>
      </c>
      <c r="G85" s="392"/>
      <c r="H85" s="315"/>
      <c r="I85" s="316"/>
      <c r="J85" s="317"/>
    </row>
    <row r="86" spans="1:10" s="318" customFormat="1" ht="19.5" customHeight="1">
      <c r="A86" s="33" t="s">
        <v>275</v>
      </c>
      <c r="B86" s="37"/>
      <c r="C86" s="36"/>
      <c r="D86" s="36"/>
      <c r="E86" s="36"/>
      <c r="F86" s="74">
        <v>47046.25</v>
      </c>
      <c r="G86" s="392"/>
      <c r="H86" s="315"/>
      <c r="I86" s="316"/>
      <c r="J86" s="317"/>
    </row>
    <row r="87" spans="1:10" s="318" customFormat="1" ht="19.5" customHeight="1">
      <c r="A87" s="33" t="s">
        <v>276</v>
      </c>
      <c r="B87" s="37"/>
      <c r="C87" s="36"/>
      <c r="D87" s="36"/>
      <c r="E87" s="36"/>
      <c r="F87" s="74">
        <v>39962.5</v>
      </c>
      <c r="G87" s="392"/>
      <c r="H87" s="315"/>
      <c r="I87" s="316"/>
      <c r="J87" s="317"/>
    </row>
    <row r="88" spans="1:10" s="318" customFormat="1" ht="19.5" customHeight="1">
      <c r="A88" s="33" t="s">
        <v>277</v>
      </c>
      <c r="B88" s="37"/>
      <c r="C88" s="36"/>
      <c r="D88" s="36"/>
      <c r="E88" s="36"/>
      <c r="F88" s="74">
        <v>6187.5</v>
      </c>
      <c r="G88" s="392"/>
      <c r="H88" s="315"/>
      <c r="I88" s="316"/>
      <c r="J88" s="317"/>
    </row>
    <row r="89" spans="1:10" s="318" customFormat="1" ht="19.5" customHeight="1">
      <c r="A89" s="33" t="s">
        <v>278</v>
      </c>
      <c r="B89" s="37"/>
      <c r="C89" s="36"/>
      <c r="D89" s="36"/>
      <c r="E89" s="36"/>
      <c r="F89" s="74">
        <v>22875</v>
      </c>
      <c r="G89" s="392"/>
      <c r="H89" s="315"/>
      <c r="I89" s="316"/>
      <c r="J89" s="317"/>
    </row>
    <row r="90" spans="1:10" s="318" customFormat="1" ht="19.5" customHeight="1">
      <c r="A90" s="33" t="s">
        <v>279</v>
      </c>
      <c r="B90" s="37"/>
      <c r="C90" s="36"/>
      <c r="D90" s="36"/>
      <c r="E90" s="36"/>
      <c r="F90" s="74">
        <v>45375</v>
      </c>
      <c r="G90" s="392"/>
      <c r="H90" s="315"/>
      <c r="I90" s="316"/>
      <c r="J90" s="317"/>
    </row>
    <row r="91" spans="1:10" s="318" customFormat="1" ht="19.5" customHeight="1">
      <c r="A91" s="33" t="s">
        <v>280</v>
      </c>
      <c r="B91" s="37"/>
      <c r="C91" s="36"/>
      <c r="D91" s="36"/>
      <c r="E91" s="36"/>
      <c r="F91" s="74">
        <v>8625</v>
      </c>
      <c r="G91" s="392"/>
      <c r="H91" s="315"/>
      <c r="I91" s="316"/>
      <c r="J91" s="317"/>
    </row>
    <row r="92" spans="1:10" s="318" customFormat="1" ht="19.5" customHeight="1">
      <c r="A92" s="33" t="s">
        <v>281</v>
      </c>
      <c r="B92" s="37"/>
      <c r="C92" s="36"/>
      <c r="D92" s="36"/>
      <c r="E92" s="36"/>
      <c r="F92" s="74">
        <v>61470.38</v>
      </c>
      <c r="G92" s="392"/>
      <c r="H92" s="315"/>
      <c r="I92" s="316"/>
      <c r="J92" s="317"/>
    </row>
    <row r="93" spans="1:10" s="318" customFormat="1" ht="19.5" customHeight="1">
      <c r="A93" s="33" t="s">
        <v>282</v>
      </c>
      <c r="B93" s="37"/>
      <c r="C93" s="36"/>
      <c r="D93" s="36"/>
      <c r="E93" s="36"/>
      <c r="F93" s="74">
        <v>25526.25</v>
      </c>
      <c r="G93" s="392"/>
      <c r="H93" s="315"/>
      <c r="I93" s="316"/>
      <c r="J93" s="317"/>
    </row>
    <row r="94" spans="1:10" s="318" customFormat="1" ht="19.5" customHeight="1">
      <c r="A94" s="33" t="s">
        <v>283</v>
      </c>
      <c r="B94" s="37"/>
      <c r="C94" s="36"/>
      <c r="D94" s="36"/>
      <c r="E94" s="36"/>
      <c r="F94" s="74">
        <v>95247.5</v>
      </c>
      <c r="G94" s="392"/>
      <c r="H94" s="315"/>
      <c r="I94" s="316"/>
      <c r="J94" s="317"/>
    </row>
    <row r="95" spans="1:10" s="318" customFormat="1" ht="19.5" customHeight="1">
      <c r="A95" s="33" t="s">
        <v>284</v>
      </c>
      <c r="B95" s="37"/>
      <c r="C95" s="36"/>
      <c r="D95" s="36"/>
      <c r="E95" s="36"/>
      <c r="F95" s="74">
        <v>23212.5</v>
      </c>
      <c r="G95" s="392"/>
      <c r="H95" s="315"/>
      <c r="I95" s="316"/>
      <c r="J95" s="317"/>
    </row>
    <row r="96" spans="1:10" s="318" customFormat="1" ht="19.5" customHeight="1">
      <c r="A96" s="64" t="s">
        <v>285</v>
      </c>
      <c r="B96" s="66"/>
      <c r="C96" s="41"/>
      <c r="D96" s="41"/>
      <c r="E96" s="41"/>
      <c r="F96" s="75">
        <v>3370</v>
      </c>
      <c r="G96" s="393"/>
      <c r="H96" s="319"/>
      <c r="I96" s="320"/>
      <c r="J96" s="317"/>
    </row>
    <row r="97" spans="1:10" s="318" customFormat="1" ht="19.5" customHeight="1">
      <c r="A97" s="33" t="s">
        <v>286</v>
      </c>
      <c r="B97" s="37"/>
      <c r="C97" s="36"/>
      <c r="D97" s="36"/>
      <c r="E97" s="36"/>
      <c r="F97" s="74">
        <v>10579.44</v>
      </c>
      <c r="G97" s="321"/>
      <c r="H97" s="315"/>
      <c r="I97" s="316"/>
      <c r="J97" s="317"/>
    </row>
    <row r="98" spans="1:10" s="318" customFormat="1" ht="19.5" customHeight="1">
      <c r="A98" s="33" t="s">
        <v>287</v>
      </c>
      <c r="B98" s="37"/>
      <c r="C98" s="36"/>
      <c r="D98" s="36"/>
      <c r="E98" s="36"/>
      <c r="F98" s="74">
        <v>28218.13</v>
      </c>
      <c r="G98" s="321"/>
      <c r="H98" s="315"/>
      <c r="I98" s="316"/>
      <c r="J98" s="317"/>
    </row>
    <row r="99" spans="1:10" s="318" customFormat="1" ht="19.5" customHeight="1">
      <c r="A99" s="33" t="s">
        <v>288</v>
      </c>
      <c r="B99" s="37"/>
      <c r="C99" s="36"/>
      <c r="D99" s="36"/>
      <c r="E99" s="36"/>
      <c r="F99" s="74">
        <v>244008.22</v>
      </c>
      <c r="G99" s="321"/>
      <c r="H99" s="315"/>
      <c r="I99" s="316"/>
      <c r="J99" s="317"/>
    </row>
    <row r="100" spans="1:10" s="318" customFormat="1" ht="19.5" customHeight="1">
      <c r="A100" s="33" t="s">
        <v>289</v>
      </c>
      <c r="B100" s="37"/>
      <c r="C100" s="36"/>
      <c r="D100" s="36"/>
      <c r="E100" s="36"/>
      <c r="F100" s="74">
        <v>88378.75</v>
      </c>
      <c r="G100" s="321"/>
      <c r="H100" s="315"/>
      <c r="I100" s="316"/>
      <c r="J100" s="317"/>
    </row>
    <row r="101" spans="1:10" s="318" customFormat="1" ht="19.5" customHeight="1">
      <c r="A101" s="33" t="s">
        <v>290</v>
      </c>
      <c r="B101" s="37"/>
      <c r="C101" s="36"/>
      <c r="D101" s="36"/>
      <c r="E101" s="36"/>
      <c r="F101" s="74">
        <v>48875</v>
      </c>
      <c r="G101" s="321"/>
      <c r="H101" s="315"/>
      <c r="I101" s="316"/>
      <c r="J101" s="317"/>
    </row>
    <row r="102" spans="1:10" s="318" customFormat="1" ht="19.5" customHeight="1">
      <c r="A102" s="33" t="s">
        <v>291</v>
      </c>
      <c r="B102" s="37"/>
      <c r="C102" s="36"/>
      <c r="D102" s="36"/>
      <c r="E102" s="36"/>
      <c r="F102" s="74">
        <v>69723.75</v>
      </c>
      <c r="G102" s="321"/>
      <c r="H102" s="315"/>
      <c r="I102" s="316"/>
      <c r="J102" s="317"/>
    </row>
    <row r="103" spans="1:10" s="2" customFormat="1" ht="19.5" customHeight="1">
      <c r="A103" s="33" t="s">
        <v>292</v>
      </c>
      <c r="B103" s="37"/>
      <c r="C103" s="36"/>
      <c r="D103" s="36"/>
      <c r="E103" s="36"/>
      <c r="F103" s="74">
        <v>37187.5</v>
      </c>
      <c r="G103" s="322"/>
      <c r="H103" s="38"/>
      <c r="I103" s="36"/>
      <c r="J103" s="79"/>
    </row>
    <row r="104" spans="1:10" s="318" customFormat="1" ht="19.5" customHeight="1">
      <c r="A104" s="33" t="s">
        <v>293</v>
      </c>
      <c r="B104" s="37"/>
      <c r="C104" s="36"/>
      <c r="D104" s="36"/>
      <c r="E104" s="36"/>
      <c r="F104" s="74"/>
      <c r="G104" s="321"/>
      <c r="H104" s="315"/>
      <c r="I104" s="316"/>
      <c r="J104" s="317"/>
    </row>
    <row r="105" spans="1:10" s="318" customFormat="1" ht="19.5" customHeight="1">
      <c r="A105" s="33" t="s">
        <v>294</v>
      </c>
      <c r="B105" s="37"/>
      <c r="C105" s="36"/>
      <c r="D105" s="36"/>
      <c r="E105" s="36"/>
      <c r="F105" s="74">
        <v>3048.75</v>
      </c>
      <c r="G105" s="321"/>
      <c r="H105" s="315"/>
      <c r="I105" s="316"/>
      <c r="J105" s="317"/>
    </row>
    <row r="106" spans="1:10" s="318" customFormat="1" ht="19.5" customHeight="1">
      <c r="A106" s="33" t="s">
        <v>295</v>
      </c>
      <c r="B106" s="37"/>
      <c r="C106" s="36"/>
      <c r="D106" s="36"/>
      <c r="E106" s="36"/>
      <c r="F106" s="74">
        <v>5437.5</v>
      </c>
      <c r="G106" s="321"/>
      <c r="H106" s="315"/>
      <c r="I106" s="316"/>
      <c r="J106" s="317"/>
    </row>
    <row r="107" spans="1:10" s="318" customFormat="1" ht="19.5" customHeight="1">
      <c r="A107" s="33" t="s">
        <v>296</v>
      </c>
      <c r="B107" s="37"/>
      <c r="C107" s="36"/>
      <c r="D107" s="36"/>
      <c r="E107" s="36"/>
      <c r="F107" s="74">
        <v>187.5</v>
      </c>
      <c r="G107" s="321"/>
      <c r="H107" s="315"/>
      <c r="I107" s="316"/>
      <c r="J107" s="317"/>
    </row>
    <row r="108" spans="1:14" s="88" customFormat="1" ht="24.75" customHeight="1">
      <c r="A108" s="30" t="s">
        <v>17</v>
      </c>
      <c r="B108" s="48">
        <v>50000</v>
      </c>
      <c r="C108" s="6">
        <v>50000</v>
      </c>
      <c r="D108" s="6">
        <v>50000</v>
      </c>
      <c r="E108" s="6">
        <v>50000</v>
      </c>
      <c r="F108" s="48">
        <f>SUM(F109:F111)</f>
        <v>14394.93</v>
      </c>
      <c r="G108" s="6">
        <f>E108-F108</f>
        <v>35605.07</v>
      </c>
      <c r="H108" s="7">
        <f>F108/E108*100</f>
        <v>28.78986</v>
      </c>
      <c r="I108" s="6">
        <v>39000</v>
      </c>
      <c r="J108" s="71"/>
      <c r="K108" s="71"/>
      <c r="L108" s="71"/>
      <c r="M108" s="71"/>
      <c r="N108" s="87"/>
    </row>
    <row r="109" spans="1:14" s="61" customFormat="1" ht="19.5" customHeight="1">
      <c r="A109" s="33" t="s">
        <v>297</v>
      </c>
      <c r="B109" s="37"/>
      <c r="C109" s="36"/>
      <c r="D109" s="36"/>
      <c r="E109" s="36"/>
      <c r="F109" s="37">
        <v>8201.5</v>
      </c>
      <c r="G109" s="36"/>
      <c r="H109" s="38"/>
      <c r="I109" s="36"/>
      <c r="J109" s="71"/>
      <c r="K109" s="71"/>
      <c r="L109" s="71"/>
      <c r="M109" s="71"/>
      <c r="N109" s="86"/>
    </row>
    <row r="110" spans="1:9" s="71" customFormat="1" ht="19.5" customHeight="1">
      <c r="A110" s="33" t="s">
        <v>233</v>
      </c>
      <c r="B110" s="37"/>
      <c r="C110" s="36"/>
      <c r="D110" s="36"/>
      <c r="E110" s="36"/>
      <c r="F110" s="37">
        <v>5233.43</v>
      </c>
      <c r="G110" s="36"/>
      <c r="H110" s="38"/>
      <c r="I110" s="36"/>
    </row>
    <row r="111" spans="1:9" s="71" customFormat="1" ht="19.5" customHeight="1">
      <c r="A111" s="64" t="s">
        <v>298</v>
      </c>
      <c r="B111" s="66"/>
      <c r="C111" s="41"/>
      <c r="D111" s="41"/>
      <c r="E111" s="41"/>
      <c r="F111" s="66">
        <v>960</v>
      </c>
      <c r="G111" s="41"/>
      <c r="H111" s="42"/>
      <c r="I111" s="41"/>
    </row>
    <row r="112" spans="1:14" s="61" customFormat="1" ht="24.75" customHeight="1">
      <c r="A112" s="19" t="s">
        <v>129</v>
      </c>
      <c r="B112" s="134">
        <v>6000</v>
      </c>
      <c r="C112" s="11">
        <v>6000</v>
      </c>
      <c r="D112" s="11">
        <v>6000</v>
      </c>
      <c r="E112" s="11">
        <v>6000</v>
      </c>
      <c r="F112" s="20">
        <f>SUM(F113:F116)</f>
        <v>7522.610000000001</v>
      </c>
      <c r="G112" s="11">
        <f>E112-F112</f>
        <v>-1522.6100000000006</v>
      </c>
      <c r="H112" s="12">
        <f>F112/E112*100</f>
        <v>125.37683333333334</v>
      </c>
      <c r="I112" s="11">
        <v>3255.21</v>
      </c>
      <c r="J112" s="71"/>
      <c r="K112" s="71"/>
      <c r="L112" s="71"/>
      <c r="M112" s="71"/>
      <c r="N112" s="86"/>
    </row>
    <row r="113" spans="1:14" s="61" customFormat="1" ht="19.5" customHeight="1">
      <c r="A113" s="34" t="s">
        <v>299</v>
      </c>
      <c r="B113" s="44"/>
      <c r="C113" s="36"/>
      <c r="D113" s="36"/>
      <c r="E113" s="36"/>
      <c r="F113" s="37">
        <v>279.16</v>
      </c>
      <c r="G113" s="394" t="s">
        <v>257</v>
      </c>
      <c r="H113" s="38"/>
      <c r="I113" s="36"/>
      <c r="J113" s="71"/>
      <c r="K113" s="71"/>
      <c r="L113" s="71"/>
      <c r="M113" s="71"/>
      <c r="N113" s="86"/>
    </row>
    <row r="114" spans="1:14" s="61" customFormat="1" ht="19.5" customHeight="1">
      <c r="A114" s="34" t="s">
        <v>300</v>
      </c>
      <c r="B114" s="44"/>
      <c r="C114" s="36"/>
      <c r="D114" s="36"/>
      <c r="E114" s="36"/>
      <c r="F114" s="37">
        <v>900</v>
      </c>
      <c r="G114" s="394"/>
      <c r="H114" s="38"/>
      <c r="I114" s="36"/>
      <c r="J114" s="71"/>
      <c r="K114" s="71"/>
      <c r="L114" s="71"/>
      <c r="M114" s="71"/>
      <c r="N114" s="86"/>
    </row>
    <row r="115" spans="1:14" s="61" customFormat="1" ht="19.5" customHeight="1">
      <c r="A115" s="34" t="s">
        <v>150</v>
      </c>
      <c r="B115" s="44"/>
      <c r="C115" s="36"/>
      <c r="D115" s="36"/>
      <c r="E115" s="36"/>
      <c r="F115" s="37">
        <v>465.03</v>
      </c>
      <c r="G115" s="394"/>
      <c r="H115" s="38"/>
      <c r="I115" s="36"/>
      <c r="J115" s="71"/>
      <c r="K115" s="71"/>
      <c r="L115" s="71"/>
      <c r="M115" s="71"/>
      <c r="N115" s="86"/>
    </row>
    <row r="116" spans="1:14" s="61" customFormat="1" ht="19.5" customHeight="1">
      <c r="A116" s="34" t="s">
        <v>301</v>
      </c>
      <c r="B116" s="44"/>
      <c r="C116" s="36"/>
      <c r="D116" s="36"/>
      <c r="E116" s="36"/>
      <c r="F116" s="37">
        <v>5878.42</v>
      </c>
      <c r="G116" s="394"/>
      <c r="H116" s="38"/>
      <c r="I116" s="36"/>
      <c r="J116" s="71"/>
      <c r="K116" s="71"/>
      <c r="L116" s="71"/>
      <c r="M116" s="71"/>
      <c r="N116" s="86"/>
    </row>
    <row r="117" spans="1:9" s="71" customFormat="1" ht="19.5" customHeight="1">
      <c r="A117" s="34"/>
      <c r="B117" s="44"/>
      <c r="C117" s="36"/>
      <c r="D117" s="36"/>
      <c r="E117" s="36"/>
      <c r="F117" s="37"/>
      <c r="G117" s="394"/>
      <c r="H117" s="38"/>
      <c r="I117" s="36"/>
    </row>
    <row r="118" spans="1:9" s="71" customFormat="1" ht="19.5" customHeight="1">
      <c r="A118" s="34"/>
      <c r="B118" s="44"/>
      <c r="C118" s="36"/>
      <c r="D118" s="36"/>
      <c r="E118" s="36"/>
      <c r="F118" s="37"/>
      <c r="G118" s="394"/>
      <c r="H118" s="38"/>
      <c r="I118" s="36"/>
    </row>
    <row r="119" spans="1:9" s="71" customFormat="1" ht="19.5" customHeight="1">
      <c r="A119" s="34"/>
      <c r="B119" s="44"/>
      <c r="C119" s="36"/>
      <c r="D119" s="36"/>
      <c r="E119" s="36"/>
      <c r="F119" s="37"/>
      <c r="G119" s="394"/>
      <c r="H119" s="38"/>
      <c r="I119" s="36"/>
    </row>
    <row r="120" spans="1:9" s="71" customFormat="1" ht="19.5" customHeight="1">
      <c r="A120" s="40"/>
      <c r="B120" s="68"/>
      <c r="C120" s="41"/>
      <c r="D120" s="41"/>
      <c r="E120" s="41"/>
      <c r="F120" s="66"/>
      <c r="G120" s="395"/>
      <c r="H120" s="42"/>
      <c r="I120" s="41"/>
    </row>
    <row r="121" spans="1:10" s="2" customFormat="1" ht="24.75" customHeight="1">
      <c r="A121" s="22" t="s">
        <v>18</v>
      </c>
      <c r="B121" s="76">
        <v>810000</v>
      </c>
      <c r="C121" s="16">
        <v>810000</v>
      </c>
      <c r="D121" s="16">
        <v>810000</v>
      </c>
      <c r="E121" s="16">
        <v>810000</v>
      </c>
      <c r="F121" s="76">
        <f>SUM(F122:F132)</f>
        <v>593528.65</v>
      </c>
      <c r="G121" s="16">
        <f>E121-F121</f>
        <v>216471.34999999998</v>
      </c>
      <c r="H121" s="23">
        <f>F121/E121*100</f>
        <v>73.27514197530864</v>
      </c>
      <c r="I121" s="16">
        <v>668739.04</v>
      </c>
      <c r="J121" s="79"/>
    </row>
    <row r="122" spans="1:11" s="79" customFormat="1" ht="19.5" customHeight="1">
      <c r="A122" s="59" t="s">
        <v>97</v>
      </c>
      <c r="B122" s="74"/>
      <c r="C122" s="46"/>
      <c r="D122" s="46"/>
      <c r="E122" s="46"/>
      <c r="F122" s="74"/>
      <c r="G122" s="46"/>
      <c r="H122" s="60"/>
      <c r="I122" s="46"/>
      <c r="K122" s="71"/>
    </row>
    <row r="123" spans="1:9" s="79" customFormat="1" ht="19.5" customHeight="1">
      <c r="A123" s="59" t="s">
        <v>151</v>
      </c>
      <c r="B123" s="46"/>
      <c r="C123" s="46"/>
      <c r="D123" s="46"/>
      <c r="E123" s="46"/>
      <c r="F123" s="46">
        <v>123.75</v>
      </c>
      <c r="G123" s="46"/>
      <c r="H123" s="60"/>
      <c r="I123" s="46"/>
    </row>
    <row r="124" spans="1:9" s="79" customFormat="1" ht="19.5" customHeight="1">
      <c r="A124" s="59" t="s">
        <v>302</v>
      </c>
      <c r="B124" s="74"/>
      <c r="C124" s="46"/>
      <c r="D124" s="46"/>
      <c r="E124" s="46"/>
      <c r="F124" s="74">
        <v>618.75</v>
      </c>
      <c r="G124" s="46"/>
      <c r="H124" s="60"/>
      <c r="I124" s="46"/>
    </row>
    <row r="125" spans="1:9" s="79" customFormat="1" ht="19.5" customHeight="1">
      <c r="A125" s="59" t="s">
        <v>176</v>
      </c>
      <c r="B125" s="74"/>
      <c r="C125" s="46"/>
      <c r="D125" s="46"/>
      <c r="E125" s="46"/>
      <c r="F125" s="74">
        <v>750</v>
      </c>
      <c r="G125" s="46"/>
      <c r="H125" s="60"/>
      <c r="I125" s="46"/>
    </row>
    <row r="126" spans="1:9" s="79" customFormat="1" ht="19.5" customHeight="1">
      <c r="A126" s="59" t="s">
        <v>253</v>
      </c>
      <c r="B126" s="74"/>
      <c r="C126" s="46"/>
      <c r="D126" s="46"/>
      <c r="E126" s="46"/>
      <c r="F126" s="74">
        <v>150</v>
      </c>
      <c r="G126" s="46"/>
      <c r="H126" s="60"/>
      <c r="I126" s="46"/>
    </row>
    <row r="127" spans="1:9" s="79" customFormat="1" ht="19.5" customHeight="1">
      <c r="A127" s="59" t="s">
        <v>126</v>
      </c>
      <c r="B127" s="74"/>
      <c r="C127" s="46"/>
      <c r="D127" s="46"/>
      <c r="E127" s="46"/>
      <c r="F127" s="74"/>
      <c r="G127" s="46"/>
      <c r="H127" s="60"/>
      <c r="I127" s="46"/>
    </row>
    <row r="128" spans="1:9" s="79" customFormat="1" ht="19.5" customHeight="1">
      <c r="A128" s="59" t="s">
        <v>152</v>
      </c>
      <c r="B128" s="74"/>
      <c r="C128" s="46"/>
      <c r="D128" s="46"/>
      <c r="E128" s="46"/>
      <c r="F128" s="74">
        <v>1750</v>
      </c>
      <c r="G128" s="46"/>
      <c r="H128" s="60"/>
      <c r="I128" s="46"/>
    </row>
    <row r="129" spans="1:9" s="79" customFormat="1" ht="19.5" customHeight="1">
      <c r="A129" s="59" t="s">
        <v>186</v>
      </c>
      <c r="B129" s="74"/>
      <c r="C129" s="46"/>
      <c r="D129" s="46"/>
      <c r="E129" s="46"/>
      <c r="F129" s="74">
        <v>36</v>
      </c>
      <c r="G129" s="46"/>
      <c r="H129" s="60"/>
      <c r="I129" s="46"/>
    </row>
    <row r="130" spans="1:10" s="2" customFormat="1" ht="19.5" customHeight="1">
      <c r="A130" s="63" t="s">
        <v>54</v>
      </c>
      <c r="B130" s="74"/>
      <c r="C130" s="46"/>
      <c r="D130" s="46"/>
      <c r="E130" s="46"/>
      <c r="F130" s="74"/>
      <c r="G130" s="46"/>
      <c r="H130" s="60"/>
      <c r="I130" s="46"/>
      <c r="J130" s="79"/>
    </row>
    <row r="131" spans="1:10" s="2" customFormat="1" ht="19.5" customHeight="1">
      <c r="A131" s="63" t="s">
        <v>303</v>
      </c>
      <c r="B131" s="74"/>
      <c r="C131" s="46"/>
      <c r="D131" s="46"/>
      <c r="E131" s="46"/>
      <c r="F131" s="74">
        <v>448651.96</v>
      </c>
      <c r="G131" s="323"/>
      <c r="H131" s="60"/>
      <c r="I131" s="46"/>
      <c r="J131" s="79"/>
    </row>
    <row r="132" spans="1:10" s="2" customFormat="1" ht="19.5" customHeight="1">
      <c r="A132" s="122" t="s">
        <v>304</v>
      </c>
      <c r="B132" s="75"/>
      <c r="C132" s="47"/>
      <c r="D132" s="47"/>
      <c r="E132" s="47"/>
      <c r="F132" s="75">
        <v>141448.19</v>
      </c>
      <c r="G132" s="323"/>
      <c r="H132" s="62"/>
      <c r="I132" s="47"/>
      <c r="J132" s="79"/>
    </row>
    <row r="133" spans="1:10" s="2" customFormat="1" ht="24.75" customHeight="1">
      <c r="A133" s="15" t="s">
        <v>19</v>
      </c>
      <c r="B133" s="48">
        <v>5000</v>
      </c>
      <c r="C133" s="6">
        <v>5000</v>
      </c>
      <c r="D133" s="6">
        <v>5000</v>
      </c>
      <c r="E133" s="6">
        <v>5000</v>
      </c>
      <c r="F133" s="48">
        <f>SUM(F134:F135)</f>
        <v>4201.76</v>
      </c>
      <c r="G133" s="6">
        <f>E133-F133</f>
        <v>798.2399999999998</v>
      </c>
      <c r="H133" s="7">
        <f>F133/E133*100</f>
        <v>84.0352</v>
      </c>
      <c r="I133" s="6">
        <v>0</v>
      </c>
      <c r="J133" s="79"/>
    </row>
    <row r="134" spans="1:10" s="2" customFormat="1" ht="19.5" customHeight="1">
      <c r="A134" s="33" t="s">
        <v>305</v>
      </c>
      <c r="B134" s="37"/>
      <c r="C134" s="36"/>
      <c r="D134" s="36"/>
      <c r="E134" s="36"/>
      <c r="F134" s="37">
        <v>64.26</v>
      </c>
      <c r="G134" s="36"/>
      <c r="H134" s="38"/>
      <c r="I134" s="36"/>
      <c r="J134" s="79"/>
    </row>
    <row r="135" spans="1:10" s="2" customFormat="1" ht="19.5" customHeight="1">
      <c r="A135" s="33" t="s">
        <v>213</v>
      </c>
      <c r="B135" s="37"/>
      <c r="C135" s="36"/>
      <c r="D135" s="36"/>
      <c r="E135" s="36"/>
      <c r="F135" s="37">
        <v>4137.5</v>
      </c>
      <c r="G135" s="36"/>
      <c r="H135" s="38"/>
      <c r="I135" s="36"/>
      <c r="J135" s="79"/>
    </row>
    <row r="136" spans="1:10" s="2" customFormat="1" ht="24.75" customHeight="1">
      <c r="A136" s="30" t="s">
        <v>20</v>
      </c>
      <c r="B136" s="48">
        <v>35000</v>
      </c>
      <c r="C136" s="6">
        <v>35000</v>
      </c>
      <c r="D136" s="6">
        <v>35000</v>
      </c>
      <c r="E136" s="6">
        <v>35000</v>
      </c>
      <c r="F136" s="48">
        <f>SUM(F137:F152)</f>
        <v>43296.83</v>
      </c>
      <c r="G136" s="6">
        <f>E136-F136</f>
        <v>-8296.830000000002</v>
      </c>
      <c r="H136" s="7">
        <f>F136/E136*100</f>
        <v>123.70522857142858</v>
      </c>
      <c r="I136" s="6">
        <v>30877.44</v>
      </c>
      <c r="J136" s="79"/>
    </row>
    <row r="137" spans="1:10" s="2" customFormat="1" ht="19.5" customHeight="1">
      <c r="A137" s="33" t="s">
        <v>46</v>
      </c>
      <c r="B137" s="37"/>
      <c r="C137" s="36"/>
      <c r="D137" s="36"/>
      <c r="E137" s="36"/>
      <c r="F137" s="37"/>
      <c r="G137" s="390" t="s">
        <v>257</v>
      </c>
      <c r="H137" s="38"/>
      <c r="I137" s="36"/>
      <c r="J137" s="79"/>
    </row>
    <row r="138" spans="1:10" s="2" customFormat="1" ht="19.5" customHeight="1">
      <c r="A138" s="33" t="s">
        <v>306</v>
      </c>
      <c r="B138" s="37"/>
      <c r="C138" s="36"/>
      <c r="D138" s="36"/>
      <c r="E138" s="36"/>
      <c r="F138" s="37">
        <v>4536.88</v>
      </c>
      <c r="G138" s="390"/>
      <c r="H138" s="38"/>
      <c r="I138" s="36"/>
      <c r="J138" s="79"/>
    </row>
    <row r="139" spans="1:10" s="2" customFormat="1" ht="19.5" customHeight="1">
      <c r="A139" s="33" t="s">
        <v>153</v>
      </c>
      <c r="B139" s="37"/>
      <c r="C139" s="36"/>
      <c r="D139" s="36"/>
      <c r="E139" s="36"/>
      <c r="F139" s="37">
        <v>3009.44</v>
      </c>
      <c r="G139" s="390"/>
      <c r="H139" s="38"/>
      <c r="I139" s="36"/>
      <c r="J139" s="79"/>
    </row>
    <row r="140" spans="1:10" s="2" customFormat="1" ht="19.5" customHeight="1">
      <c r="A140" s="33" t="s">
        <v>307</v>
      </c>
      <c r="B140" s="37"/>
      <c r="C140" s="36"/>
      <c r="D140" s="36"/>
      <c r="E140" s="36"/>
      <c r="F140" s="37">
        <v>2268.44</v>
      </c>
      <c r="G140" s="390"/>
      <c r="H140" s="38"/>
      <c r="I140" s="36"/>
      <c r="J140" s="79"/>
    </row>
    <row r="141" spans="1:10" s="2" customFormat="1" ht="19.5" customHeight="1">
      <c r="A141" s="33" t="s">
        <v>308</v>
      </c>
      <c r="B141" s="37"/>
      <c r="C141" s="36"/>
      <c r="D141" s="36"/>
      <c r="E141" s="36"/>
      <c r="F141" s="37">
        <v>3024.57</v>
      </c>
      <c r="G141" s="390"/>
      <c r="H141" s="38"/>
      <c r="I141" s="36"/>
      <c r="J141" s="79"/>
    </row>
    <row r="142" spans="1:10" s="2" customFormat="1" ht="19.5" customHeight="1">
      <c r="A142" s="33" t="s">
        <v>80</v>
      </c>
      <c r="B142" s="37"/>
      <c r="C142" s="36"/>
      <c r="D142" s="36"/>
      <c r="E142" s="36"/>
      <c r="F142" s="37"/>
      <c r="G142" s="390"/>
      <c r="H142" s="38"/>
      <c r="I142" s="36"/>
      <c r="J142" s="79"/>
    </row>
    <row r="143" spans="1:10" s="2" customFormat="1" ht="19.5" customHeight="1">
      <c r="A143" s="33" t="s">
        <v>210</v>
      </c>
      <c r="B143" s="37"/>
      <c r="C143" s="36"/>
      <c r="D143" s="36"/>
      <c r="E143" s="36"/>
      <c r="F143" s="37">
        <v>1495</v>
      </c>
      <c r="G143" s="390"/>
      <c r="H143" s="38"/>
      <c r="I143" s="36"/>
      <c r="J143" s="79"/>
    </row>
    <row r="144" spans="1:10" s="2" customFormat="1" ht="19.5" customHeight="1">
      <c r="A144" s="64" t="s">
        <v>177</v>
      </c>
      <c r="B144" s="66"/>
      <c r="C144" s="41"/>
      <c r="D144" s="41"/>
      <c r="E144" s="41"/>
      <c r="F144" s="66">
        <v>10000</v>
      </c>
      <c r="G144" s="391"/>
      <c r="H144" s="42"/>
      <c r="I144" s="41"/>
      <c r="J144" s="79"/>
    </row>
    <row r="145" spans="1:10" s="2" customFormat="1" ht="19.5" customHeight="1">
      <c r="A145" s="33" t="s">
        <v>96</v>
      </c>
      <c r="B145" s="37"/>
      <c r="C145" s="36"/>
      <c r="D145" s="36"/>
      <c r="E145" s="36"/>
      <c r="F145" s="37"/>
      <c r="G145" s="36"/>
      <c r="H145" s="38"/>
      <c r="I145" s="36"/>
      <c r="J145" s="79"/>
    </row>
    <row r="146" spans="1:10" s="2" customFormat="1" ht="19.5" customHeight="1">
      <c r="A146" s="33" t="s">
        <v>309</v>
      </c>
      <c r="B146" s="37"/>
      <c r="C146" s="36"/>
      <c r="D146" s="36"/>
      <c r="E146" s="36"/>
      <c r="F146" s="37">
        <v>4112.5</v>
      </c>
      <c r="G146" s="36"/>
      <c r="H146" s="38"/>
      <c r="I146" s="36"/>
      <c r="J146" s="79"/>
    </row>
    <row r="147" spans="1:10" s="2" customFormat="1" ht="19.5" customHeight="1">
      <c r="A147" s="33" t="s">
        <v>310</v>
      </c>
      <c r="B147" s="37"/>
      <c r="C147" s="36"/>
      <c r="D147" s="36"/>
      <c r="E147" s="36"/>
      <c r="F147" s="37">
        <v>3525</v>
      </c>
      <c r="G147" s="36"/>
      <c r="H147" s="38"/>
      <c r="I147" s="36"/>
      <c r="J147" s="79"/>
    </row>
    <row r="148" spans="1:10" s="2" customFormat="1" ht="19.5" customHeight="1">
      <c r="A148" s="33" t="s">
        <v>56</v>
      </c>
      <c r="B148" s="37"/>
      <c r="C148" s="36"/>
      <c r="D148" s="36"/>
      <c r="E148" s="36"/>
      <c r="F148" s="37"/>
      <c r="G148" s="36"/>
      <c r="H148" s="38"/>
      <c r="I148" s="36"/>
      <c r="J148" s="79"/>
    </row>
    <row r="149" spans="1:10" s="2" customFormat="1" ht="19.5" customHeight="1">
      <c r="A149" s="33" t="s">
        <v>311</v>
      </c>
      <c r="B149" s="37"/>
      <c r="C149" s="36"/>
      <c r="D149" s="36"/>
      <c r="E149" s="36"/>
      <c r="F149" s="37">
        <v>600</v>
      </c>
      <c r="G149" s="36"/>
      <c r="H149" s="38"/>
      <c r="I149" s="36"/>
      <c r="J149" s="79"/>
    </row>
    <row r="150" spans="1:10" s="2" customFormat="1" ht="19.5" customHeight="1">
      <c r="A150" s="33" t="s">
        <v>312</v>
      </c>
      <c r="B150" s="37"/>
      <c r="C150" s="36"/>
      <c r="D150" s="36"/>
      <c r="E150" s="36"/>
      <c r="F150" s="37">
        <v>1875</v>
      </c>
      <c r="G150" s="36"/>
      <c r="H150" s="38"/>
      <c r="I150" s="36"/>
      <c r="J150" s="79"/>
    </row>
    <row r="151" spans="1:10" s="2" customFormat="1" ht="19.5" customHeight="1">
      <c r="A151" s="33" t="s">
        <v>313</v>
      </c>
      <c r="B151" s="37"/>
      <c r="C151" s="36"/>
      <c r="D151" s="36"/>
      <c r="E151" s="36"/>
      <c r="F151" s="37">
        <v>8750</v>
      </c>
      <c r="G151" s="36"/>
      <c r="H151" s="38"/>
      <c r="I151" s="36"/>
      <c r="J151" s="79"/>
    </row>
    <row r="152" spans="1:10" s="2" customFormat="1" ht="19.5" customHeight="1">
      <c r="A152" s="33" t="s">
        <v>314</v>
      </c>
      <c r="B152" s="37"/>
      <c r="C152" s="36"/>
      <c r="D152" s="36"/>
      <c r="E152" s="36"/>
      <c r="F152" s="37">
        <v>100</v>
      </c>
      <c r="G152" s="36"/>
      <c r="H152" s="38"/>
      <c r="I152" s="36"/>
      <c r="J152" s="79"/>
    </row>
    <row r="153" spans="1:104" s="21" customFormat="1" ht="24.75" customHeight="1">
      <c r="A153" s="15" t="s">
        <v>21</v>
      </c>
      <c r="B153" s="48">
        <v>80000</v>
      </c>
      <c r="C153" s="6">
        <v>80000</v>
      </c>
      <c r="D153" s="6">
        <v>80000</v>
      </c>
      <c r="E153" s="6">
        <v>300300</v>
      </c>
      <c r="F153" s="48">
        <f>SUM(F154:F161)</f>
        <v>294128.75</v>
      </c>
      <c r="G153" s="6">
        <f>E153-F153</f>
        <v>6171.25</v>
      </c>
      <c r="H153" s="7">
        <f>F153/E153*100</f>
        <v>97.9449716949717</v>
      </c>
      <c r="I153" s="6">
        <v>116404.09</v>
      </c>
      <c r="J153" s="7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</row>
    <row r="154" spans="1:10" s="39" customFormat="1" ht="19.5" customHeight="1">
      <c r="A154" s="59" t="s">
        <v>154</v>
      </c>
      <c r="B154" s="74"/>
      <c r="C154" s="46"/>
      <c r="D154" s="46"/>
      <c r="E154" s="46"/>
      <c r="F154" s="74">
        <v>628.75</v>
      </c>
      <c r="G154" s="46"/>
      <c r="H154" s="60"/>
      <c r="I154" s="46"/>
      <c r="J154" s="71"/>
    </row>
    <row r="155" spans="1:10" s="39" customFormat="1" ht="19.5" customHeight="1">
      <c r="A155" s="59" t="s">
        <v>190</v>
      </c>
      <c r="B155" s="74"/>
      <c r="C155" s="46"/>
      <c r="D155" s="46"/>
      <c r="E155" s="46"/>
      <c r="F155" s="74">
        <v>500</v>
      </c>
      <c r="G155" s="46"/>
      <c r="H155" s="60"/>
      <c r="I155" s="46"/>
      <c r="J155" s="71"/>
    </row>
    <row r="156" spans="1:10" s="1" customFormat="1" ht="19.5" customHeight="1">
      <c r="A156" s="34" t="s">
        <v>315</v>
      </c>
      <c r="B156" s="37"/>
      <c r="C156" s="36"/>
      <c r="D156" s="36"/>
      <c r="E156" s="36"/>
      <c r="F156" s="37">
        <v>43750</v>
      </c>
      <c r="G156" s="36"/>
      <c r="H156" s="38"/>
      <c r="I156" s="36"/>
      <c r="J156" s="79"/>
    </row>
    <row r="157" spans="1:10" s="1" customFormat="1" ht="19.5" customHeight="1">
      <c r="A157" s="33" t="s">
        <v>316</v>
      </c>
      <c r="B157" s="37"/>
      <c r="C157" s="36"/>
      <c r="D157" s="36"/>
      <c r="E157" s="36"/>
      <c r="F157" s="37"/>
      <c r="G157" s="36"/>
      <c r="H157" s="38"/>
      <c r="I157" s="36"/>
      <c r="J157" s="79"/>
    </row>
    <row r="158" spans="1:10" s="1" customFormat="1" ht="19.5" customHeight="1">
      <c r="A158" s="33" t="s">
        <v>317</v>
      </c>
      <c r="B158" s="37"/>
      <c r="C158" s="36"/>
      <c r="D158" s="36"/>
      <c r="E158" s="36"/>
      <c r="F158" s="37">
        <v>6500</v>
      </c>
      <c r="G158" s="36"/>
      <c r="H158" s="38"/>
      <c r="I158" s="36"/>
      <c r="J158" s="79"/>
    </row>
    <row r="159" spans="1:10" s="1" customFormat="1" ht="19.5" customHeight="1">
      <c r="A159" s="33" t="s">
        <v>318</v>
      </c>
      <c r="B159" s="37"/>
      <c r="C159" s="36"/>
      <c r="D159" s="36"/>
      <c r="E159" s="36"/>
      <c r="F159" s="37"/>
      <c r="G159" s="36"/>
      <c r="H159" s="38"/>
      <c r="I159" s="36"/>
      <c r="J159" s="79"/>
    </row>
    <row r="160" spans="1:10" s="1" customFormat="1" ht="19.5" customHeight="1">
      <c r="A160" s="33" t="s">
        <v>319</v>
      </c>
      <c r="B160" s="37"/>
      <c r="C160" s="36"/>
      <c r="D160" s="36"/>
      <c r="E160" s="36"/>
      <c r="F160" s="37">
        <v>225000</v>
      </c>
      <c r="G160" s="36"/>
      <c r="H160" s="38"/>
      <c r="I160" s="36"/>
      <c r="J160" s="79"/>
    </row>
    <row r="161" spans="1:10" s="1" customFormat="1" ht="19.5" customHeight="1">
      <c r="A161" s="64" t="s">
        <v>211</v>
      </c>
      <c r="B161" s="66"/>
      <c r="C161" s="41"/>
      <c r="D161" s="41"/>
      <c r="E161" s="41"/>
      <c r="F161" s="66">
        <v>17750</v>
      </c>
      <c r="G161" s="41"/>
      <c r="H161" s="42"/>
      <c r="I161" s="41"/>
      <c r="J161" s="79"/>
    </row>
    <row r="162" spans="1:10" s="39" customFormat="1" ht="24.75" customHeight="1">
      <c r="A162" s="67" t="s">
        <v>22</v>
      </c>
      <c r="B162" s="48">
        <v>10000</v>
      </c>
      <c r="C162" s="6">
        <v>10000</v>
      </c>
      <c r="D162" s="6">
        <v>10000</v>
      </c>
      <c r="E162" s="6">
        <v>10000</v>
      </c>
      <c r="F162" s="48">
        <f>SUM(F163:F170)</f>
        <v>25165.29</v>
      </c>
      <c r="G162" s="6">
        <f>E162-F162</f>
        <v>-15165.29</v>
      </c>
      <c r="H162" s="7">
        <f>F162/E162*100</f>
        <v>251.65290000000002</v>
      </c>
      <c r="I162" s="6">
        <v>9518.75</v>
      </c>
      <c r="J162" s="79"/>
    </row>
    <row r="163" spans="1:10" s="39" customFormat="1" ht="19.5" customHeight="1">
      <c r="A163" s="58" t="s">
        <v>125</v>
      </c>
      <c r="B163" s="37"/>
      <c r="C163" s="36"/>
      <c r="D163" s="36"/>
      <c r="E163" s="36"/>
      <c r="F163" s="37"/>
      <c r="G163" s="388" t="s">
        <v>257</v>
      </c>
      <c r="H163" s="38"/>
      <c r="I163" s="36"/>
      <c r="J163" s="79"/>
    </row>
    <row r="164" spans="1:10" s="39" customFormat="1" ht="19.5" customHeight="1">
      <c r="A164" s="58" t="s">
        <v>155</v>
      </c>
      <c r="B164" s="37"/>
      <c r="C164" s="36"/>
      <c r="D164" s="36"/>
      <c r="E164" s="36"/>
      <c r="F164" s="37">
        <v>118.75</v>
      </c>
      <c r="G164" s="388"/>
      <c r="H164" s="38"/>
      <c r="I164" s="36"/>
      <c r="J164" s="79"/>
    </row>
    <row r="165" spans="1:10" s="39" customFormat="1" ht="19.5" customHeight="1">
      <c r="A165" s="58" t="s">
        <v>214</v>
      </c>
      <c r="B165" s="37"/>
      <c r="C165" s="36"/>
      <c r="D165" s="36"/>
      <c r="E165" s="36"/>
      <c r="F165" s="37">
        <v>1737.5</v>
      </c>
      <c r="G165" s="388"/>
      <c r="H165" s="38"/>
      <c r="I165" s="36"/>
      <c r="J165" s="79"/>
    </row>
    <row r="166" spans="1:10" s="39" customFormat="1" ht="19.5" customHeight="1">
      <c r="A166" s="58" t="s">
        <v>178</v>
      </c>
      <c r="B166" s="37"/>
      <c r="C166" s="36"/>
      <c r="D166" s="36"/>
      <c r="E166" s="36"/>
      <c r="F166" s="37">
        <v>22</v>
      </c>
      <c r="G166" s="388"/>
      <c r="H166" s="38"/>
      <c r="I166" s="36"/>
      <c r="J166" s="79"/>
    </row>
    <row r="167" spans="1:10" s="39" customFormat="1" ht="19.5" customHeight="1">
      <c r="A167" s="58" t="s">
        <v>252</v>
      </c>
      <c r="B167" s="37"/>
      <c r="C167" s="36"/>
      <c r="D167" s="36"/>
      <c r="E167" s="36"/>
      <c r="F167" s="37">
        <v>4.5</v>
      </c>
      <c r="G167" s="388"/>
      <c r="H167" s="38"/>
      <c r="I167" s="36"/>
      <c r="J167" s="79"/>
    </row>
    <row r="168" spans="1:10" s="39" customFormat="1" ht="19.5" customHeight="1">
      <c r="A168" s="280" t="s">
        <v>320</v>
      </c>
      <c r="B168" s="66"/>
      <c r="C168" s="41"/>
      <c r="D168" s="41"/>
      <c r="E168" s="41"/>
      <c r="F168" s="66">
        <v>532.54</v>
      </c>
      <c r="G168" s="389"/>
      <c r="H168" s="42"/>
      <c r="I168" s="41"/>
      <c r="J168" s="79"/>
    </row>
    <row r="169" spans="1:10" s="39" customFormat="1" ht="19.5" customHeight="1">
      <c r="A169" s="58" t="s">
        <v>179</v>
      </c>
      <c r="B169" s="37"/>
      <c r="C169" s="36"/>
      <c r="D169" s="36"/>
      <c r="E169" s="36"/>
      <c r="F169" s="37"/>
      <c r="G169" s="36"/>
      <c r="H169" s="38"/>
      <c r="I169" s="36"/>
      <c r="J169" s="79"/>
    </row>
    <row r="170" spans="1:10" s="39" customFormat="1" ht="19.5" customHeight="1">
      <c r="A170" s="58" t="s">
        <v>321</v>
      </c>
      <c r="B170" s="37"/>
      <c r="C170" s="36"/>
      <c r="D170" s="36"/>
      <c r="E170" s="36"/>
      <c r="F170" s="37">
        <v>22750</v>
      </c>
      <c r="G170" s="36"/>
      <c r="H170" s="38"/>
      <c r="I170" s="36"/>
      <c r="J170" s="79"/>
    </row>
    <row r="171" spans="1:10" s="212" customFormat="1" ht="30" customHeight="1">
      <c r="A171" s="200" t="s">
        <v>67</v>
      </c>
      <c r="B171" s="201">
        <f>SUM(B73,B83,B108,B121,B133,B136,B153,B162,B112)</f>
        <v>1146000</v>
      </c>
      <c r="C171" s="202">
        <f>SUM(C73,C83,C108,C121,C133,C136,C153,C162,C112)</f>
        <v>1146000</v>
      </c>
      <c r="D171" s="202">
        <f>SUM(D73,D83,D108,D121,D133,D136,D153,D162,D112)</f>
        <v>1347585</v>
      </c>
      <c r="E171" s="202">
        <f>SUM(E73,E83,E108,E121,E133,E136,E153,E162,E112)</f>
        <v>2237415</v>
      </c>
      <c r="F171" s="201">
        <f>SUM(F73,F83,F108,F121,F133,F136,F153,F162,F112)</f>
        <v>2158898.85</v>
      </c>
      <c r="G171" s="202">
        <f>E171-F171</f>
        <v>78516.1499999999</v>
      </c>
      <c r="H171" s="203">
        <f>F171/E171*100</f>
        <v>96.49076501230215</v>
      </c>
      <c r="I171" s="202">
        <f>SUM(I73:I162)</f>
        <v>968033.0499999999</v>
      </c>
      <c r="J171" s="211"/>
    </row>
    <row r="172" spans="1:9" s="84" customFormat="1" ht="24.75" customHeight="1">
      <c r="A172" s="96" t="s">
        <v>85</v>
      </c>
      <c r="B172" s="266">
        <v>10000</v>
      </c>
      <c r="C172" s="97">
        <v>10000</v>
      </c>
      <c r="D172" s="97">
        <v>10000</v>
      </c>
      <c r="E172" s="97">
        <v>4300</v>
      </c>
      <c r="F172" s="153">
        <f>SUM(F173)</f>
        <v>4228</v>
      </c>
      <c r="G172" s="265">
        <f>E172-F172</f>
        <v>72</v>
      </c>
      <c r="H172" s="7">
        <f>F172/E172*100</f>
        <v>98.32558139534883</v>
      </c>
      <c r="I172" s="98">
        <v>0</v>
      </c>
    </row>
    <row r="173" spans="1:24" s="21" customFormat="1" ht="19.5" customHeight="1">
      <c r="A173" s="43" t="s">
        <v>215</v>
      </c>
      <c r="B173" s="37"/>
      <c r="C173" s="36"/>
      <c r="D173" s="36"/>
      <c r="E173" s="36"/>
      <c r="F173" s="41">
        <v>4228</v>
      </c>
      <c r="G173" s="41"/>
      <c r="H173" s="38"/>
      <c r="I173" s="36"/>
      <c r="J173" s="7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44"/>
    </row>
    <row r="174" spans="1:9" s="213" customFormat="1" ht="30" customHeight="1">
      <c r="A174" s="225" t="s">
        <v>86</v>
      </c>
      <c r="B174" s="267">
        <f>SUM(B172)</f>
        <v>10000</v>
      </c>
      <c r="C174" s="232">
        <f>SUM(C172)</f>
        <v>10000</v>
      </c>
      <c r="D174" s="232">
        <f>SUM(D172)</f>
        <v>10000</v>
      </c>
      <c r="E174" s="232">
        <f>SUM(E172)</f>
        <v>4300</v>
      </c>
      <c r="F174" s="232">
        <f>SUM(F172)</f>
        <v>4228</v>
      </c>
      <c r="G174" s="232">
        <f>E174-F174</f>
        <v>72</v>
      </c>
      <c r="H174" s="233">
        <f>F174/E174*100</f>
        <v>98.32558139534883</v>
      </c>
      <c r="I174" s="232">
        <f>I172</f>
        <v>0</v>
      </c>
    </row>
    <row r="175" spans="1:10" s="1" customFormat="1" ht="24.75" customHeight="1">
      <c r="A175" s="70" t="s">
        <v>23</v>
      </c>
      <c r="B175" s="20">
        <v>20000</v>
      </c>
      <c r="C175" s="11">
        <v>20000</v>
      </c>
      <c r="D175" s="11">
        <v>20000</v>
      </c>
      <c r="E175" s="11">
        <v>20000</v>
      </c>
      <c r="F175" s="20">
        <f>SUM(F176:F179)</f>
        <v>11044.32</v>
      </c>
      <c r="G175" s="11">
        <f>E175-F175</f>
        <v>8955.68</v>
      </c>
      <c r="H175" s="12">
        <f>F175/E175*100</f>
        <v>55.2216</v>
      </c>
      <c r="I175" s="11">
        <v>12095.44</v>
      </c>
      <c r="J175" s="71"/>
    </row>
    <row r="176" spans="1:24" s="21" customFormat="1" ht="19.5" customHeight="1">
      <c r="A176" s="43" t="s">
        <v>156</v>
      </c>
      <c r="B176" s="37"/>
      <c r="C176" s="36"/>
      <c r="D176" s="36"/>
      <c r="E176" s="36"/>
      <c r="F176" s="37">
        <v>78</v>
      </c>
      <c r="G176" s="36"/>
      <c r="H176" s="38"/>
      <c r="I176" s="36"/>
      <c r="J176" s="7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44"/>
    </row>
    <row r="177" spans="1:10" s="1" customFormat="1" ht="19.5" customHeight="1">
      <c r="A177" s="43" t="s">
        <v>322</v>
      </c>
      <c r="B177" s="37"/>
      <c r="C177" s="36"/>
      <c r="D177" s="36"/>
      <c r="E177" s="36"/>
      <c r="F177" s="37">
        <v>769.5</v>
      </c>
      <c r="G177" s="36"/>
      <c r="H177" s="38"/>
      <c r="I177" s="36"/>
      <c r="J177" s="71"/>
    </row>
    <row r="178" spans="1:10" s="1" customFormat="1" ht="19.5" customHeight="1">
      <c r="A178" s="43" t="s">
        <v>191</v>
      </c>
      <c r="B178" s="37"/>
      <c r="C178" s="36"/>
      <c r="D178" s="36"/>
      <c r="E178" s="36"/>
      <c r="F178" s="37">
        <v>10041.14</v>
      </c>
      <c r="G178" s="36"/>
      <c r="H178" s="38"/>
      <c r="I178" s="36"/>
      <c r="J178" s="71"/>
    </row>
    <row r="179" spans="1:10" s="1" customFormat="1" ht="19.5" customHeight="1">
      <c r="A179" s="43" t="s">
        <v>157</v>
      </c>
      <c r="B179" s="37"/>
      <c r="C179" s="36"/>
      <c r="D179" s="36"/>
      <c r="E179" s="36"/>
      <c r="F179" s="37">
        <v>155.68</v>
      </c>
      <c r="G179" s="36"/>
      <c r="H179" s="38"/>
      <c r="I179" s="36"/>
      <c r="J179" s="71"/>
    </row>
    <row r="180" spans="1:24" s="17" customFormat="1" ht="24.75" customHeight="1">
      <c r="A180" s="15" t="s">
        <v>26</v>
      </c>
      <c r="B180" s="48">
        <v>1000</v>
      </c>
      <c r="C180" s="6">
        <v>1000</v>
      </c>
      <c r="D180" s="6">
        <v>1000</v>
      </c>
      <c r="E180" s="6">
        <v>1000</v>
      </c>
      <c r="F180" s="48">
        <f>SUM(F181:F183)</f>
        <v>825</v>
      </c>
      <c r="G180" s="6">
        <f>E180-F180</f>
        <v>175</v>
      </c>
      <c r="H180" s="7">
        <f>F180/E180*100</f>
        <v>82.5</v>
      </c>
      <c r="I180" s="6">
        <v>180</v>
      </c>
      <c r="J180" s="2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45"/>
    </row>
    <row r="181" spans="1:24" s="185" customFormat="1" ht="19.5" customHeight="1">
      <c r="A181" s="186" t="s">
        <v>158</v>
      </c>
      <c r="B181" s="37"/>
      <c r="C181" s="36"/>
      <c r="D181" s="36"/>
      <c r="E181" s="36"/>
      <c r="F181" s="37">
        <v>400</v>
      </c>
      <c r="G181" s="36"/>
      <c r="H181" s="38"/>
      <c r="I181" s="36"/>
      <c r="J181" s="182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4"/>
    </row>
    <row r="182" spans="1:24" s="185" customFormat="1" ht="19.5" customHeight="1">
      <c r="A182" s="186" t="s">
        <v>247</v>
      </c>
      <c r="B182" s="37"/>
      <c r="C182" s="36"/>
      <c r="D182" s="36"/>
      <c r="E182" s="36"/>
      <c r="F182" s="74">
        <v>225</v>
      </c>
      <c r="G182" s="36"/>
      <c r="H182" s="38"/>
      <c r="I182" s="36"/>
      <c r="J182" s="182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4"/>
    </row>
    <row r="183" spans="1:24" s="185" customFormat="1" ht="19.5" customHeight="1">
      <c r="A183" s="186" t="s">
        <v>180</v>
      </c>
      <c r="B183" s="37"/>
      <c r="C183" s="36"/>
      <c r="D183" s="36"/>
      <c r="E183" s="36"/>
      <c r="F183" s="37">
        <v>200</v>
      </c>
      <c r="G183" s="36"/>
      <c r="H183" s="38"/>
      <c r="I183" s="36"/>
      <c r="J183" s="182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4"/>
    </row>
    <row r="184" spans="1:24" s="215" customFormat="1" ht="30" customHeight="1">
      <c r="A184" s="210" t="s">
        <v>68</v>
      </c>
      <c r="B184" s="201">
        <f>SUM(B175,B180)</f>
        <v>21000</v>
      </c>
      <c r="C184" s="202">
        <f>SUM(C175,C180)</f>
        <v>21000</v>
      </c>
      <c r="D184" s="202">
        <f>SUM(D175,D180)</f>
        <v>21000</v>
      </c>
      <c r="E184" s="202">
        <f>SUM(E175,E180)</f>
        <v>21000</v>
      </c>
      <c r="F184" s="201">
        <f>SUM(F175,F180)</f>
        <v>11869.32</v>
      </c>
      <c r="G184" s="202">
        <f>E184-F184</f>
        <v>9130.68</v>
      </c>
      <c r="H184" s="203">
        <f>F184/E184*100</f>
        <v>56.52057142857143</v>
      </c>
      <c r="I184" s="202">
        <f>SUM(I175:I180)</f>
        <v>12275.44</v>
      </c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4"/>
    </row>
    <row r="185" spans="1:24" s="17" customFormat="1" ht="24.75" customHeight="1">
      <c r="A185" s="13" t="s">
        <v>27</v>
      </c>
      <c r="B185" s="14">
        <v>4000</v>
      </c>
      <c r="C185" s="9">
        <v>4000</v>
      </c>
      <c r="D185" s="9">
        <v>4000</v>
      </c>
      <c r="E185" s="9">
        <v>4000</v>
      </c>
      <c r="F185" s="14">
        <v>1107.6</v>
      </c>
      <c r="G185" s="9">
        <f>E185-F185</f>
        <v>2892.4</v>
      </c>
      <c r="H185" s="10">
        <f>F185/E185*100</f>
        <v>27.689999999999998</v>
      </c>
      <c r="I185" s="9">
        <v>1228.61</v>
      </c>
      <c r="J185" s="2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45"/>
    </row>
    <row r="186" spans="1:10" s="1" customFormat="1" ht="24.75" customHeight="1">
      <c r="A186" s="100" t="s">
        <v>28</v>
      </c>
      <c r="B186" s="20">
        <v>1500</v>
      </c>
      <c r="C186" s="11">
        <v>1500</v>
      </c>
      <c r="D186" s="11">
        <v>1500</v>
      </c>
      <c r="E186" s="11">
        <v>1500</v>
      </c>
      <c r="F186" s="20">
        <f>SUM(F187:F188)</f>
        <v>735.63</v>
      </c>
      <c r="G186" s="133">
        <f>E186-F186</f>
        <v>764.37</v>
      </c>
      <c r="H186" s="12">
        <f>F186/E186*100</f>
        <v>49.042</v>
      </c>
      <c r="I186" s="11">
        <v>1066.36</v>
      </c>
      <c r="J186" s="25"/>
    </row>
    <row r="187" spans="1:10" s="39" customFormat="1" ht="19.5" customHeight="1">
      <c r="A187" s="33" t="s">
        <v>159</v>
      </c>
      <c r="B187" s="37"/>
      <c r="C187" s="36"/>
      <c r="D187" s="36"/>
      <c r="E187" s="36"/>
      <c r="F187" s="37">
        <v>9.63</v>
      </c>
      <c r="G187" s="123"/>
      <c r="H187" s="38"/>
      <c r="I187" s="36"/>
      <c r="J187" s="71"/>
    </row>
    <row r="188" spans="1:10" s="39" customFormat="1" ht="19.5" customHeight="1">
      <c r="A188" s="33" t="s">
        <v>116</v>
      </c>
      <c r="B188" s="37"/>
      <c r="C188" s="36"/>
      <c r="D188" s="36"/>
      <c r="E188" s="36"/>
      <c r="F188" s="37">
        <v>726</v>
      </c>
      <c r="G188" s="324"/>
      <c r="H188" s="38"/>
      <c r="I188" s="36"/>
      <c r="J188" s="71"/>
    </row>
    <row r="189" spans="1:9" s="212" customFormat="1" ht="30" customHeight="1">
      <c r="A189" s="210" t="s">
        <v>69</v>
      </c>
      <c r="B189" s="201">
        <f>SUM(B185,B186)</f>
        <v>5500</v>
      </c>
      <c r="C189" s="202">
        <f>SUM(C185,C186)</f>
        <v>5500</v>
      </c>
      <c r="D189" s="202">
        <f>SUM(D185,D186)</f>
        <v>5500</v>
      </c>
      <c r="E189" s="202">
        <f>SUM(E185,E186)</f>
        <v>5500</v>
      </c>
      <c r="F189" s="201">
        <f>SUM(F185,F186)</f>
        <v>1843.23</v>
      </c>
      <c r="G189" s="202">
        <f>E189-F189</f>
        <v>3656.77</v>
      </c>
      <c r="H189" s="203">
        <f>F189/E189*100</f>
        <v>33.51327272727273</v>
      </c>
      <c r="I189" s="202">
        <f>SUM(I185:I186)</f>
        <v>2294.97</v>
      </c>
    </row>
    <row r="190" spans="1:13" s="72" customFormat="1" ht="24.75" customHeight="1">
      <c r="A190" s="22" t="s">
        <v>39</v>
      </c>
      <c r="B190" s="76">
        <v>30000</v>
      </c>
      <c r="C190" s="16">
        <v>30000</v>
      </c>
      <c r="D190" s="16">
        <v>30000</v>
      </c>
      <c r="E190" s="16">
        <v>70000</v>
      </c>
      <c r="F190" s="76">
        <f>SUM(F191:F193)</f>
        <v>95926.25</v>
      </c>
      <c r="G190" s="16">
        <f>E190-F190</f>
        <v>-25926.25</v>
      </c>
      <c r="H190" s="23">
        <f>F190/E190*100</f>
        <v>137.0375</v>
      </c>
      <c r="I190" s="16">
        <v>20086.52</v>
      </c>
      <c r="J190" s="25"/>
      <c r="K190" s="92"/>
      <c r="L190" s="92"/>
      <c r="M190" s="92"/>
    </row>
    <row r="191" spans="1:13" s="72" customFormat="1" ht="19.5" customHeight="1">
      <c r="A191" s="59" t="s">
        <v>323</v>
      </c>
      <c r="B191" s="74"/>
      <c r="C191" s="46"/>
      <c r="D191" s="46"/>
      <c r="E191" s="46"/>
      <c r="F191" s="74">
        <v>48100</v>
      </c>
      <c r="G191" s="396" t="s">
        <v>257</v>
      </c>
      <c r="H191" s="60"/>
      <c r="I191" s="46"/>
      <c r="J191" s="71"/>
      <c r="K191" s="92"/>
      <c r="L191" s="92"/>
      <c r="M191" s="92"/>
    </row>
    <row r="192" spans="1:13" s="72" customFormat="1" ht="19.5" customHeight="1">
      <c r="A192" s="59" t="s">
        <v>324</v>
      </c>
      <c r="B192" s="74"/>
      <c r="C192" s="46"/>
      <c r="D192" s="46"/>
      <c r="E192" s="46"/>
      <c r="F192" s="74">
        <v>3787.5</v>
      </c>
      <c r="G192" s="396"/>
      <c r="H192" s="60"/>
      <c r="I192" s="46"/>
      <c r="J192" s="71"/>
      <c r="K192" s="92"/>
      <c r="L192" s="92"/>
      <c r="M192" s="92"/>
    </row>
    <row r="193" spans="1:13" s="72" customFormat="1" ht="19.5" customHeight="1">
      <c r="A193" s="59" t="s">
        <v>325</v>
      </c>
      <c r="B193" s="74"/>
      <c r="C193" s="46"/>
      <c r="D193" s="46"/>
      <c r="E193" s="46"/>
      <c r="F193" s="74">
        <v>44038.75</v>
      </c>
      <c r="G193" s="396"/>
      <c r="H193" s="60"/>
      <c r="I193" s="46"/>
      <c r="J193" s="71"/>
      <c r="K193" s="92"/>
      <c r="L193" s="92"/>
      <c r="M193" s="92"/>
    </row>
    <row r="194" spans="1:13" s="72" customFormat="1" ht="19.5" customHeight="1">
      <c r="A194" s="59"/>
      <c r="B194" s="74"/>
      <c r="C194" s="46"/>
      <c r="D194" s="46"/>
      <c r="E194" s="46"/>
      <c r="F194" s="74"/>
      <c r="G194" s="396"/>
      <c r="H194" s="60"/>
      <c r="I194" s="46"/>
      <c r="J194" s="71"/>
      <c r="K194" s="92"/>
      <c r="L194" s="92"/>
      <c r="M194" s="92"/>
    </row>
    <row r="195" spans="1:13" s="72" customFormat="1" ht="19.5" customHeight="1">
      <c r="A195" s="59"/>
      <c r="B195" s="74"/>
      <c r="C195" s="46"/>
      <c r="D195" s="46"/>
      <c r="E195" s="46"/>
      <c r="F195" s="74"/>
      <c r="G195" s="396"/>
      <c r="H195" s="60"/>
      <c r="I195" s="46"/>
      <c r="J195" s="71"/>
      <c r="K195" s="92"/>
      <c r="L195" s="92"/>
      <c r="M195" s="92"/>
    </row>
    <row r="196" spans="1:13" s="72" customFormat="1" ht="19.5" customHeight="1">
      <c r="A196" s="59"/>
      <c r="B196" s="74"/>
      <c r="C196" s="46"/>
      <c r="D196" s="46"/>
      <c r="E196" s="46"/>
      <c r="F196" s="74"/>
      <c r="G196" s="396"/>
      <c r="H196" s="60"/>
      <c r="I196" s="46"/>
      <c r="J196" s="71"/>
      <c r="K196" s="92"/>
      <c r="L196" s="92"/>
      <c r="M196" s="92"/>
    </row>
    <row r="197" spans="1:13" s="72" customFormat="1" ht="19.5" customHeight="1">
      <c r="A197" s="59"/>
      <c r="B197" s="74"/>
      <c r="C197" s="46"/>
      <c r="D197" s="46"/>
      <c r="E197" s="46"/>
      <c r="F197" s="74"/>
      <c r="G197" s="397"/>
      <c r="H197" s="60"/>
      <c r="I197" s="46"/>
      <c r="J197" s="71"/>
      <c r="K197" s="92"/>
      <c r="L197" s="92"/>
      <c r="M197" s="92"/>
    </row>
    <row r="198" spans="1:13" s="72" customFormat="1" ht="24.75" customHeight="1">
      <c r="A198" s="22" t="s">
        <v>41</v>
      </c>
      <c r="B198" s="76">
        <v>6000</v>
      </c>
      <c r="C198" s="16">
        <v>6000</v>
      </c>
      <c r="D198" s="16">
        <v>6000</v>
      </c>
      <c r="E198" s="16">
        <v>16000</v>
      </c>
      <c r="F198" s="76">
        <f>F199+F200</f>
        <v>2331.95</v>
      </c>
      <c r="G198" s="16">
        <f>E198-F198</f>
        <v>13668.05</v>
      </c>
      <c r="H198" s="23">
        <f>F198/E198*100</f>
        <v>14.5746875</v>
      </c>
      <c r="I198" s="16">
        <v>161.69</v>
      </c>
      <c r="J198" s="25"/>
      <c r="K198" s="92"/>
      <c r="L198" s="92"/>
      <c r="M198" s="92"/>
    </row>
    <row r="199" spans="1:13" s="72" customFormat="1" ht="19.5" customHeight="1">
      <c r="A199" s="59" t="s">
        <v>160</v>
      </c>
      <c r="B199" s="74"/>
      <c r="C199" s="46"/>
      <c r="D199" s="46"/>
      <c r="E199" s="46"/>
      <c r="F199" s="74">
        <v>2125.95</v>
      </c>
      <c r="G199" s="46"/>
      <c r="H199" s="60"/>
      <c r="I199" s="46"/>
      <c r="J199" s="71"/>
      <c r="K199" s="92"/>
      <c r="L199" s="92"/>
      <c r="M199" s="92"/>
    </row>
    <row r="200" spans="1:13" s="72" customFormat="1" ht="19.5" customHeight="1">
      <c r="A200" s="59" t="s">
        <v>326</v>
      </c>
      <c r="B200" s="74"/>
      <c r="C200" s="46"/>
      <c r="D200" s="46"/>
      <c r="E200" s="46"/>
      <c r="F200" s="74">
        <v>206</v>
      </c>
      <c r="G200" s="46"/>
      <c r="H200" s="60"/>
      <c r="I200" s="46"/>
      <c r="J200" s="71"/>
      <c r="K200" s="92"/>
      <c r="L200" s="92"/>
      <c r="M200" s="92"/>
    </row>
    <row r="201" spans="1:13" s="121" customFormat="1" ht="24.75" customHeight="1">
      <c r="A201" s="22" t="s">
        <v>130</v>
      </c>
      <c r="B201" s="76">
        <v>5000</v>
      </c>
      <c r="C201" s="16">
        <v>5000</v>
      </c>
      <c r="D201" s="16">
        <v>5000</v>
      </c>
      <c r="E201" s="16">
        <v>15000</v>
      </c>
      <c r="F201" s="76">
        <f>SUM(F202:F203)</f>
        <v>20494.1</v>
      </c>
      <c r="G201" s="16">
        <f>E201-F201</f>
        <v>-5494.0999999999985</v>
      </c>
      <c r="H201" s="23">
        <f>F201/E201*100</f>
        <v>136.62733333333333</v>
      </c>
      <c r="I201" s="16">
        <v>0</v>
      </c>
      <c r="J201" s="25"/>
      <c r="K201" s="172"/>
      <c r="L201" s="172"/>
      <c r="M201" s="172"/>
    </row>
    <row r="202" spans="1:13" s="72" customFormat="1" ht="19.5" customHeight="1">
      <c r="A202" s="59" t="s">
        <v>327</v>
      </c>
      <c r="B202" s="74"/>
      <c r="C202" s="46"/>
      <c r="D202" s="46"/>
      <c r="E202" s="46"/>
      <c r="F202" s="74">
        <v>9225</v>
      </c>
      <c r="G202" s="396" t="s">
        <v>257</v>
      </c>
      <c r="H202" s="60"/>
      <c r="I202" s="46"/>
      <c r="J202" s="71"/>
      <c r="K202" s="92"/>
      <c r="L202" s="92"/>
      <c r="M202" s="92"/>
    </row>
    <row r="203" spans="1:13" s="72" customFormat="1" ht="19.5" customHeight="1">
      <c r="A203" s="59" t="s">
        <v>328</v>
      </c>
      <c r="B203" s="74"/>
      <c r="C203" s="46"/>
      <c r="D203" s="46"/>
      <c r="E203" s="46"/>
      <c r="F203" s="74">
        <v>11269.1</v>
      </c>
      <c r="G203" s="396"/>
      <c r="H203" s="60"/>
      <c r="I203" s="46"/>
      <c r="J203" s="71"/>
      <c r="K203" s="92"/>
      <c r="L203" s="92"/>
      <c r="M203" s="92"/>
    </row>
    <row r="204" spans="1:13" s="72" customFormat="1" ht="19.5" customHeight="1">
      <c r="A204" s="59"/>
      <c r="B204" s="74"/>
      <c r="C204" s="46"/>
      <c r="D204" s="46"/>
      <c r="E204" s="46"/>
      <c r="F204" s="74"/>
      <c r="G204" s="396"/>
      <c r="H204" s="60"/>
      <c r="I204" s="46"/>
      <c r="J204" s="71"/>
      <c r="K204" s="92"/>
      <c r="L204" s="92"/>
      <c r="M204" s="92"/>
    </row>
    <row r="205" spans="1:13" s="72" customFormat="1" ht="19.5" customHeight="1">
      <c r="A205" s="59"/>
      <c r="B205" s="74"/>
      <c r="C205" s="46"/>
      <c r="D205" s="46"/>
      <c r="E205" s="46"/>
      <c r="F205" s="74"/>
      <c r="G205" s="396"/>
      <c r="H205" s="60"/>
      <c r="I205" s="46"/>
      <c r="J205" s="71"/>
      <c r="K205" s="92"/>
      <c r="L205" s="92"/>
      <c r="M205" s="92"/>
    </row>
    <row r="206" spans="1:13" s="72" customFormat="1" ht="19.5" customHeight="1">
      <c r="A206" s="59"/>
      <c r="B206" s="74"/>
      <c r="C206" s="46"/>
      <c r="D206" s="46"/>
      <c r="E206" s="46"/>
      <c r="F206" s="74"/>
      <c r="G206" s="396"/>
      <c r="H206" s="60"/>
      <c r="I206" s="46"/>
      <c r="J206" s="71"/>
      <c r="K206" s="92"/>
      <c r="L206" s="92"/>
      <c r="M206" s="92"/>
    </row>
    <row r="207" spans="1:13" s="72" customFormat="1" ht="19.5" customHeight="1">
      <c r="A207" s="59"/>
      <c r="B207" s="74"/>
      <c r="C207" s="46"/>
      <c r="D207" s="46"/>
      <c r="E207" s="46"/>
      <c r="F207" s="74"/>
      <c r="G207" s="396"/>
      <c r="H207" s="60"/>
      <c r="I207" s="46"/>
      <c r="J207" s="71"/>
      <c r="K207" s="92"/>
      <c r="L207" s="92"/>
      <c r="M207" s="92"/>
    </row>
    <row r="208" spans="1:13" s="72" customFormat="1" ht="19.5" customHeight="1">
      <c r="A208" s="59"/>
      <c r="B208" s="74"/>
      <c r="C208" s="46"/>
      <c r="D208" s="46"/>
      <c r="E208" s="46"/>
      <c r="F208" s="74"/>
      <c r="G208" s="397"/>
      <c r="H208" s="60"/>
      <c r="I208" s="46"/>
      <c r="J208" s="71"/>
      <c r="K208" s="92"/>
      <c r="L208" s="92"/>
      <c r="M208" s="92"/>
    </row>
    <row r="209" spans="1:13" s="72" customFormat="1" ht="24.75" customHeight="1">
      <c r="A209" s="22" t="s">
        <v>101</v>
      </c>
      <c r="B209" s="76">
        <v>10000</v>
      </c>
      <c r="C209" s="16">
        <v>10000</v>
      </c>
      <c r="D209" s="16">
        <v>10000</v>
      </c>
      <c r="E209" s="16">
        <v>20000</v>
      </c>
      <c r="F209" s="76">
        <v>0</v>
      </c>
      <c r="G209" s="16">
        <f>E209-F209</f>
        <v>20000</v>
      </c>
      <c r="H209" s="23">
        <f>F209/E209*100</f>
        <v>0</v>
      </c>
      <c r="I209" s="16">
        <v>9721.25</v>
      </c>
      <c r="J209" s="25"/>
      <c r="K209" s="92"/>
      <c r="L209" s="92"/>
      <c r="M209" s="92"/>
    </row>
    <row r="210" spans="1:13" s="217" customFormat="1" ht="30" customHeight="1">
      <c r="A210" s="210" t="s">
        <v>73</v>
      </c>
      <c r="B210" s="201">
        <f>SUM(B190+B198+B209+B201)</f>
        <v>51000</v>
      </c>
      <c r="C210" s="202">
        <f>SUM(C190+C198+C209+C201)</f>
        <v>51000</v>
      </c>
      <c r="D210" s="202">
        <f>SUM(D190+D198+D209+D201)</f>
        <v>51000</v>
      </c>
      <c r="E210" s="202">
        <f>SUM(E190+E198+E209+E201)</f>
        <v>121000</v>
      </c>
      <c r="F210" s="201">
        <f>SUM(F190+F198+F209+F201)</f>
        <v>118752.29999999999</v>
      </c>
      <c r="G210" s="202">
        <f>E210-F210</f>
        <v>2247.7000000000116</v>
      </c>
      <c r="H210" s="203">
        <f>F210/E210*100</f>
        <v>98.14239669421487</v>
      </c>
      <c r="I210" s="202">
        <f>SUM(I190:I209)</f>
        <v>29969.46</v>
      </c>
      <c r="J210" s="204"/>
      <c r="K210" s="216"/>
      <c r="L210" s="216"/>
      <c r="M210" s="216"/>
    </row>
    <row r="211" spans="1:9" s="212" customFormat="1" ht="30" customHeight="1">
      <c r="A211" s="210" t="s">
        <v>29</v>
      </c>
      <c r="B211" s="201">
        <f>SUM(B29,B43,B72,B171,B184,B189,B210,B174)</f>
        <v>4874000</v>
      </c>
      <c r="C211" s="202">
        <f>SUM(C29,C43,C72,C171,C184,C189,C210,C174)</f>
        <v>4893700</v>
      </c>
      <c r="D211" s="202">
        <f>SUM(D29,D43,D72,D171,D184,D189,D210,D174)</f>
        <v>4919450</v>
      </c>
      <c r="E211" s="202">
        <f>SUM(E29,E43,E72,E171,E184,E189,E210,E174)</f>
        <v>5516450</v>
      </c>
      <c r="F211" s="202">
        <f>SUM(F29,F43,F72,F171,F184,F189,F210,F174)</f>
        <v>5257936.170000001</v>
      </c>
      <c r="G211" s="202">
        <f>E211-F211</f>
        <v>258513.82999999914</v>
      </c>
      <c r="H211" s="203">
        <f>F211/E211*100</f>
        <v>95.3137646493669</v>
      </c>
      <c r="I211" s="202">
        <f>SUM(I29,I43,I72,I171,I174,I184,I189,I210)</f>
        <v>3338601.9799999995</v>
      </c>
    </row>
    <row r="212" spans="1:14" s="223" customFormat="1" ht="30" customHeight="1">
      <c r="A212" s="210" t="s">
        <v>95</v>
      </c>
      <c r="B212" s="201"/>
      <c r="C212" s="202"/>
      <c r="D212" s="202"/>
      <c r="E212" s="202"/>
      <c r="F212" s="202"/>
      <c r="G212" s="202"/>
      <c r="H212" s="203"/>
      <c r="I212" s="202"/>
      <c r="J212" s="212"/>
      <c r="K212" s="212"/>
      <c r="L212" s="212"/>
      <c r="M212" s="212"/>
      <c r="N212" s="222"/>
    </row>
    <row r="213" spans="1:14" s="51" customFormat="1" ht="24.75" customHeight="1">
      <c r="A213" s="30" t="s">
        <v>70</v>
      </c>
      <c r="B213" s="325">
        <f>SUM(B215,B218)</f>
        <v>56113169.91</v>
      </c>
      <c r="C213" s="326">
        <f>SUM(C215,C218)</f>
        <v>56113169.91</v>
      </c>
      <c r="D213" s="326">
        <f>SUM(D215,D218)</f>
        <v>56113169.91</v>
      </c>
      <c r="E213" s="326">
        <f>SUM(E215,E218)</f>
        <v>56113169.91</v>
      </c>
      <c r="F213" s="325">
        <f>SUM(F214:F216)</f>
        <v>45446773.45</v>
      </c>
      <c r="G213" s="327">
        <f>E213-F213</f>
        <v>10666396.459999993</v>
      </c>
      <c r="H213" s="328">
        <f>F213/E213*100</f>
        <v>80.9912780242003</v>
      </c>
      <c r="I213" s="326">
        <v>43926520.32</v>
      </c>
      <c r="J213" s="25"/>
      <c r="K213" s="25"/>
      <c r="L213" s="25"/>
      <c r="M213" s="25"/>
      <c r="N213" s="119"/>
    </row>
    <row r="214" spans="1:14" s="51" customFormat="1" ht="19.5" customHeight="1">
      <c r="A214" s="33" t="s">
        <v>329</v>
      </c>
      <c r="B214" s="80" t="s">
        <v>99</v>
      </c>
      <c r="C214" s="123" t="s">
        <v>99</v>
      </c>
      <c r="D214" s="123" t="s">
        <v>99</v>
      </c>
      <c r="E214" s="123" t="s">
        <v>99</v>
      </c>
      <c r="F214" s="37">
        <v>45446773.45</v>
      </c>
      <c r="G214" s="108"/>
      <c r="H214" s="107"/>
      <c r="I214" s="108"/>
      <c r="J214" s="71"/>
      <c r="K214" s="25"/>
      <c r="L214" s="25"/>
      <c r="M214" s="25"/>
      <c r="N214" s="119"/>
    </row>
    <row r="215" spans="1:14" s="51" customFormat="1" ht="19.5" customHeight="1">
      <c r="A215" s="33"/>
      <c r="B215" s="37">
        <v>46954703</v>
      </c>
      <c r="C215" s="36">
        <v>46954703</v>
      </c>
      <c r="D215" s="36">
        <v>46954703</v>
      </c>
      <c r="E215" s="36">
        <v>46954703</v>
      </c>
      <c r="F215" s="37"/>
      <c r="G215" s="108"/>
      <c r="H215" s="107"/>
      <c r="I215" s="108"/>
      <c r="J215" s="25"/>
      <c r="K215" s="25"/>
      <c r="L215" s="25"/>
      <c r="M215" s="25"/>
      <c r="N215" s="119"/>
    </row>
    <row r="216" spans="1:14" s="52" customFormat="1" ht="19.5" customHeight="1">
      <c r="A216" s="33"/>
      <c r="B216" s="80" t="s">
        <v>330</v>
      </c>
      <c r="C216" s="80" t="s">
        <v>330</v>
      </c>
      <c r="D216" s="80" t="s">
        <v>330</v>
      </c>
      <c r="E216" s="80" t="s">
        <v>330</v>
      </c>
      <c r="F216" s="37"/>
      <c r="G216" s="108"/>
      <c r="H216" s="107"/>
      <c r="I216" s="108"/>
      <c r="J216" s="25"/>
      <c r="K216" s="71"/>
      <c r="L216" s="71"/>
      <c r="M216" s="71"/>
      <c r="N216" s="120"/>
    </row>
    <row r="217" spans="1:10" s="56" customFormat="1" ht="19.5" customHeight="1">
      <c r="A217" s="33"/>
      <c r="B217" s="80" t="s">
        <v>331</v>
      </c>
      <c r="C217" s="80" t="s">
        <v>331</v>
      </c>
      <c r="D217" s="80" t="s">
        <v>331</v>
      </c>
      <c r="E217" s="80" t="s">
        <v>331</v>
      </c>
      <c r="F217" s="37"/>
      <c r="G217" s="108"/>
      <c r="H217" s="107"/>
      <c r="I217" s="108"/>
      <c r="J217" s="25"/>
    </row>
    <row r="218" spans="1:13" s="57" customFormat="1" ht="19.5" customHeight="1">
      <c r="A218" s="64"/>
      <c r="B218" s="66">
        <v>9158466.91</v>
      </c>
      <c r="C218" s="41">
        <v>9158466.91</v>
      </c>
      <c r="D218" s="41">
        <v>9158466.91</v>
      </c>
      <c r="E218" s="41">
        <v>9158466.91</v>
      </c>
      <c r="F218" s="66"/>
      <c r="G218" s="110"/>
      <c r="H218" s="109"/>
      <c r="I218" s="110"/>
      <c r="J218" s="25"/>
      <c r="K218" s="56"/>
      <c r="L218" s="56"/>
      <c r="M218" s="56"/>
    </row>
    <row r="219" spans="1:13" s="220" customFormat="1" ht="30" customHeight="1">
      <c r="A219" s="218" t="s">
        <v>71</v>
      </c>
      <c r="B219" s="329">
        <f>B213</f>
        <v>56113169.91</v>
      </c>
      <c r="C219" s="330">
        <f>C213</f>
        <v>56113169.91</v>
      </c>
      <c r="D219" s="330">
        <f>D213</f>
        <v>56113169.91</v>
      </c>
      <c r="E219" s="330">
        <f>E213</f>
        <v>56113169.91</v>
      </c>
      <c r="F219" s="329">
        <f>F213</f>
        <v>45446773.45</v>
      </c>
      <c r="G219" s="331">
        <f>E219-F219</f>
        <v>10666396.459999993</v>
      </c>
      <c r="H219" s="332">
        <f>F219/E219*100</f>
        <v>80.9912780242003</v>
      </c>
      <c r="I219" s="331">
        <f>I213</f>
        <v>43926520.32</v>
      </c>
      <c r="J219" s="212"/>
      <c r="K219" s="212"/>
      <c r="L219" s="212"/>
      <c r="M219" s="212"/>
    </row>
    <row r="220" spans="1:9" s="212" customFormat="1" ht="30" customHeight="1">
      <c r="A220" s="221" t="s">
        <v>31</v>
      </c>
      <c r="B220" s="333">
        <f>B219</f>
        <v>56113169.91</v>
      </c>
      <c r="C220" s="334">
        <f>C219</f>
        <v>56113169.91</v>
      </c>
      <c r="D220" s="334">
        <f>D219</f>
        <v>56113169.91</v>
      </c>
      <c r="E220" s="334">
        <f>E219</f>
        <v>56113169.91</v>
      </c>
      <c r="F220" s="333">
        <f>F219</f>
        <v>45446773.45</v>
      </c>
      <c r="G220" s="334">
        <f>E220-F220</f>
        <v>10666396.459999993</v>
      </c>
      <c r="H220" s="335">
        <f>F220/E220*100</f>
        <v>80.9912780242003</v>
      </c>
      <c r="I220" s="334">
        <f>I219</f>
        <v>43926520.32</v>
      </c>
    </row>
    <row r="221" spans="1:13" s="199" customFormat="1" ht="30" customHeight="1">
      <c r="A221" s="224" t="s">
        <v>332</v>
      </c>
      <c r="B221" s="207"/>
      <c r="C221" s="208"/>
      <c r="D221" s="208"/>
      <c r="E221" s="208"/>
      <c r="F221" s="207"/>
      <c r="G221" s="208"/>
      <c r="H221" s="209"/>
      <c r="I221" s="208"/>
      <c r="J221" s="212"/>
      <c r="K221" s="204"/>
      <c r="L221" s="204"/>
      <c r="M221" s="204"/>
    </row>
    <row r="222" spans="1:13" s="2" customFormat="1" ht="24.75" customHeight="1">
      <c r="A222" s="13" t="s">
        <v>17</v>
      </c>
      <c r="B222" s="14">
        <v>15000</v>
      </c>
      <c r="C222" s="9">
        <v>15000</v>
      </c>
      <c r="D222" s="9">
        <v>15000</v>
      </c>
      <c r="E222" s="9">
        <v>15000</v>
      </c>
      <c r="F222" s="14">
        <v>0</v>
      </c>
      <c r="G222" s="9">
        <f>E222-F222</f>
        <v>15000</v>
      </c>
      <c r="H222" s="10">
        <f>F222/E222*100</f>
        <v>0</v>
      </c>
      <c r="I222" s="9">
        <v>0</v>
      </c>
      <c r="J222" s="25"/>
      <c r="K222" s="39"/>
      <c r="L222" s="39"/>
      <c r="M222" s="39"/>
    </row>
    <row r="223" spans="1:10" s="39" customFormat="1" ht="24.75" customHeight="1">
      <c r="A223" s="15" t="s">
        <v>18</v>
      </c>
      <c r="B223" s="48">
        <v>30000</v>
      </c>
      <c r="C223" s="6">
        <v>30000</v>
      </c>
      <c r="D223" s="6">
        <v>30000</v>
      </c>
      <c r="E223" s="6">
        <v>30000</v>
      </c>
      <c r="F223" s="48">
        <f>SUM(F224:F227)</f>
        <v>12197.5</v>
      </c>
      <c r="G223" s="6">
        <f>E223-F223</f>
        <v>17802.5</v>
      </c>
      <c r="H223" s="7">
        <f>F223/E223*100</f>
        <v>40.65833333333334</v>
      </c>
      <c r="I223" s="6">
        <v>13632.5</v>
      </c>
      <c r="J223" s="25"/>
    </row>
    <row r="224" spans="1:10" s="39" customFormat="1" ht="18" customHeight="1">
      <c r="A224" s="34" t="s">
        <v>161</v>
      </c>
      <c r="B224" s="44"/>
      <c r="C224" s="36"/>
      <c r="D224" s="36"/>
      <c r="E224" s="36"/>
      <c r="F224" s="37">
        <v>4200</v>
      </c>
      <c r="G224" s="36"/>
      <c r="H224" s="38"/>
      <c r="I224" s="36"/>
      <c r="J224" s="71"/>
    </row>
    <row r="225" spans="1:10" s="39" customFormat="1" ht="18" customHeight="1">
      <c r="A225" s="34" t="s">
        <v>192</v>
      </c>
      <c r="B225" s="44"/>
      <c r="C225" s="36"/>
      <c r="D225" s="36"/>
      <c r="E225" s="36"/>
      <c r="F225" s="37">
        <v>6000</v>
      </c>
      <c r="G225" s="36"/>
      <c r="H225" s="38"/>
      <c r="I225" s="36"/>
      <c r="J225" s="71"/>
    </row>
    <row r="226" spans="1:10" s="39" customFormat="1" ht="18" customHeight="1">
      <c r="A226" s="34" t="s">
        <v>193</v>
      </c>
      <c r="B226" s="44"/>
      <c r="C226" s="36"/>
      <c r="D226" s="36"/>
      <c r="E226" s="36"/>
      <c r="F226" s="37">
        <v>1435</v>
      </c>
      <c r="G226" s="36"/>
      <c r="H226" s="38"/>
      <c r="I226" s="36"/>
      <c r="J226" s="71"/>
    </row>
    <row r="227" spans="1:10" s="39" customFormat="1" ht="18" customHeight="1">
      <c r="A227" s="34" t="s">
        <v>248</v>
      </c>
      <c r="B227" s="44"/>
      <c r="C227" s="36"/>
      <c r="D227" s="36"/>
      <c r="E227" s="36"/>
      <c r="F227" s="37">
        <v>562.5</v>
      </c>
      <c r="G227" s="36"/>
      <c r="H227" s="38"/>
      <c r="I227" s="36"/>
      <c r="J227" s="71"/>
    </row>
    <row r="228" spans="1:13" s="2" customFormat="1" ht="24.75" customHeight="1">
      <c r="A228" s="15" t="s">
        <v>20</v>
      </c>
      <c r="B228" s="31">
        <v>10000</v>
      </c>
      <c r="C228" s="6">
        <v>10000</v>
      </c>
      <c r="D228" s="6">
        <v>10000</v>
      </c>
      <c r="E228" s="6">
        <v>60000</v>
      </c>
      <c r="F228" s="76">
        <f>SUM(F229:F234)</f>
        <v>9857.77</v>
      </c>
      <c r="G228" s="6">
        <f>E228-F228</f>
        <v>50142.229999999996</v>
      </c>
      <c r="H228" s="7">
        <f>F228/E228*100</f>
        <v>16.429616666666668</v>
      </c>
      <c r="I228" s="6">
        <v>3745.03</v>
      </c>
      <c r="J228" s="25"/>
      <c r="K228" s="39"/>
      <c r="L228" s="39"/>
      <c r="M228" s="39"/>
    </row>
    <row r="229" spans="1:13" s="187" customFormat="1" ht="18" customHeight="1">
      <c r="A229" s="186" t="s">
        <v>46</v>
      </c>
      <c r="B229" s="44"/>
      <c r="C229" s="36"/>
      <c r="D229" s="36"/>
      <c r="E229" s="36"/>
      <c r="F229" s="74"/>
      <c r="G229" s="36"/>
      <c r="H229" s="38"/>
      <c r="I229" s="36"/>
      <c r="J229" s="182"/>
      <c r="K229" s="183"/>
      <c r="L229" s="183"/>
      <c r="M229" s="183"/>
    </row>
    <row r="230" spans="1:13" s="187" customFormat="1" ht="18" customHeight="1">
      <c r="A230" s="186" t="s">
        <v>162</v>
      </c>
      <c r="B230" s="44"/>
      <c r="C230" s="36"/>
      <c r="D230" s="36"/>
      <c r="E230" s="36"/>
      <c r="F230" s="74">
        <v>4032.77</v>
      </c>
      <c r="G230" s="36"/>
      <c r="H230" s="38"/>
      <c r="I230" s="36"/>
      <c r="J230" s="182"/>
      <c r="K230" s="183"/>
      <c r="L230" s="183"/>
      <c r="M230" s="183"/>
    </row>
    <row r="231" spans="1:13" s="187" customFormat="1" ht="18" customHeight="1">
      <c r="A231" s="186" t="s">
        <v>333</v>
      </c>
      <c r="B231" s="44"/>
      <c r="C231" s="36"/>
      <c r="D231" s="36"/>
      <c r="E231" s="36"/>
      <c r="F231" s="74"/>
      <c r="G231" s="36"/>
      <c r="H231" s="38"/>
      <c r="I231" s="36"/>
      <c r="J231" s="182"/>
      <c r="K231" s="183"/>
      <c r="L231" s="183"/>
      <c r="M231" s="183"/>
    </row>
    <row r="232" spans="1:13" s="187" customFormat="1" ht="18" customHeight="1">
      <c r="A232" s="186" t="s">
        <v>334</v>
      </c>
      <c r="B232" s="44"/>
      <c r="C232" s="36"/>
      <c r="D232" s="36"/>
      <c r="E232" s="36"/>
      <c r="F232" s="74">
        <v>2700</v>
      </c>
      <c r="G232" s="36"/>
      <c r="H232" s="38"/>
      <c r="I232" s="36"/>
      <c r="J232" s="182"/>
      <c r="K232" s="183"/>
      <c r="L232" s="183"/>
      <c r="M232" s="183"/>
    </row>
    <row r="233" spans="1:13" s="187" customFormat="1" ht="18" customHeight="1">
      <c r="A233" s="186" t="s">
        <v>56</v>
      </c>
      <c r="B233" s="44"/>
      <c r="C233" s="36"/>
      <c r="D233" s="36"/>
      <c r="E233" s="36"/>
      <c r="F233" s="74"/>
      <c r="G233" s="36"/>
      <c r="H233" s="38"/>
      <c r="I233" s="36"/>
      <c r="J233" s="182"/>
      <c r="K233" s="183"/>
      <c r="L233" s="183"/>
      <c r="M233" s="183"/>
    </row>
    <row r="234" spans="1:13" s="187" customFormat="1" ht="18" customHeight="1">
      <c r="A234" s="188" t="s">
        <v>216</v>
      </c>
      <c r="B234" s="68"/>
      <c r="C234" s="41"/>
      <c r="D234" s="41"/>
      <c r="E234" s="41"/>
      <c r="F234" s="75">
        <v>3125</v>
      </c>
      <c r="G234" s="41"/>
      <c r="H234" s="42"/>
      <c r="I234" s="41"/>
      <c r="J234" s="182"/>
      <c r="K234" s="183"/>
      <c r="L234" s="183"/>
      <c r="M234" s="183"/>
    </row>
    <row r="235" spans="1:13" s="2" customFormat="1" ht="24.75" customHeight="1">
      <c r="A235" s="15" t="s">
        <v>22</v>
      </c>
      <c r="B235" s="48">
        <v>10000</v>
      </c>
      <c r="C235" s="6">
        <v>10000</v>
      </c>
      <c r="D235" s="6">
        <v>10000</v>
      </c>
      <c r="E235" s="6">
        <v>10000</v>
      </c>
      <c r="F235" s="48">
        <f>F236</f>
        <v>9998.75</v>
      </c>
      <c r="G235" s="6">
        <f aca="true" t="shared" si="0" ref="G235:G296">E235-F235</f>
        <v>1.25</v>
      </c>
      <c r="H235" s="7">
        <f>F235/E235*100</f>
        <v>99.9875</v>
      </c>
      <c r="I235" s="6">
        <v>7350</v>
      </c>
      <c r="J235" s="25"/>
      <c r="K235" s="39"/>
      <c r="L235" s="39"/>
      <c r="M235" s="39"/>
    </row>
    <row r="236" spans="1:13" s="2" customFormat="1" ht="19.5" customHeight="1">
      <c r="A236" s="34" t="s">
        <v>335</v>
      </c>
      <c r="B236" s="37"/>
      <c r="C236" s="36"/>
      <c r="D236" s="36"/>
      <c r="E236" s="36"/>
      <c r="F236" s="37">
        <v>9998.75</v>
      </c>
      <c r="G236" s="36"/>
      <c r="H236" s="38"/>
      <c r="I236" s="36"/>
      <c r="J236" s="71"/>
      <c r="K236" s="39"/>
      <c r="L236" s="39"/>
      <c r="M236" s="39"/>
    </row>
    <row r="237" spans="1:13" s="2" customFormat="1" ht="19.5" customHeight="1">
      <c r="A237" s="34" t="s">
        <v>239</v>
      </c>
      <c r="B237" s="37"/>
      <c r="C237" s="36"/>
      <c r="D237" s="36"/>
      <c r="E237" s="36"/>
      <c r="F237" s="37"/>
      <c r="G237" s="36"/>
      <c r="H237" s="38"/>
      <c r="I237" s="36"/>
      <c r="J237" s="71"/>
      <c r="K237" s="39"/>
      <c r="L237" s="39"/>
      <c r="M237" s="39"/>
    </row>
    <row r="238" spans="1:13" s="199" customFormat="1" ht="30" customHeight="1">
      <c r="A238" s="210" t="s">
        <v>67</v>
      </c>
      <c r="B238" s="201">
        <f>SUM(B222,B223,B228,B235)</f>
        <v>65000</v>
      </c>
      <c r="C238" s="202">
        <f>SUM(C222,C223,C228,C235)</f>
        <v>65000</v>
      </c>
      <c r="D238" s="202">
        <f>SUM(D222,D223,D228,D235)</f>
        <v>65000</v>
      </c>
      <c r="E238" s="202">
        <f>SUM(E222,E223,E228,E235)</f>
        <v>115000</v>
      </c>
      <c r="F238" s="202">
        <f>SUM(F222,F223,F228,F235)</f>
        <v>32054.02</v>
      </c>
      <c r="G238" s="202">
        <f t="shared" si="0"/>
        <v>82945.98</v>
      </c>
      <c r="H238" s="203">
        <f>F238/E238*100</f>
        <v>27.87306086956522</v>
      </c>
      <c r="I238" s="202">
        <f>SUM(I222:I235)</f>
        <v>24727.53</v>
      </c>
      <c r="J238" s="212"/>
      <c r="K238" s="204"/>
      <c r="L238" s="204"/>
      <c r="M238" s="204"/>
    </row>
    <row r="239" spans="1:13" s="163" customFormat="1" ht="24.75" customHeight="1">
      <c r="A239" s="159" t="s">
        <v>85</v>
      </c>
      <c r="B239" s="268">
        <v>15000</v>
      </c>
      <c r="C239" s="160">
        <v>15000</v>
      </c>
      <c r="D239" s="160">
        <v>15000</v>
      </c>
      <c r="E239" s="160">
        <v>0</v>
      </c>
      <c r="F239" s="161">
        <v>0</v>
      </c>
      <c r="G239" s="160">
        <f t="shared" si="0"/>
        <v>0</v>
      </c>
      <c r="H239" s="261"/>
      <c r="I239" s="160">
        <v>0</v>
      </c>
      <c r="J239" s="130"/>
      <c r="K239" s="162"/>
      <c r="L239" s="162"/>
      <c r="M239" s="162"/>
    </row>
    <row r="240" spans="1:13" s="199" customFormat="1" ht="30" customHeight="1">
      <c r="A240" s="225" t="s">
        <v>86</v>
      </c>
      <c r="B240" s="201">
        <f>SUM(B239)</f>
        <v>15000</v>
      </c>
      <c r="C240" s="202">
        <f>SUM(C239)</f>
        <v>15000</v>
      </c>
      <c r="D240" s="202">
        <f>SUM(D239)</f>
        <v>15000</v>
      </c>
      <c r="E240" s="202">
        <f>SUM(E239)</f>
        <v>0</v>
      </c>
      <c r="F240" s="201">
        <f>SUM(F239)</f>
        <v>0</v>
      </c>
      <c r="G240" s="202">
        <f t="shared" si="0"/>
        <v>0</v>
      </c>
      <c r="H240" s="203"/>
      <c r="I240" s="202">
        <f>I239</f>
        <v>0</v>
      </c>
      <c r="J240" s="212"/>
      <c r="K240" s="204"/>
      <c r="L240" s="204"/>
      <c r="M240" s="204"/>
    </row>
    <row r="241" spans="1:13" s="2" customFormat="1" ht="24.75" customHeight="1">
      <c r="A241" s="15" t="s">
        <v>23</v>
      </c>
      <c r="B241" s="48">
        <v>10000</v>
      </c>
      <c r="C241" s="6">
        <v>10000</v>
      </c>
      <c r="D241" s="6">
        <v>10000</v>
      </c>
      <c r="E241" s="6">
        <v>10000</v>
      </c>
      <c r="F241" s="48">
        <f>F242</f>
        <v>5440.4</v>
      </c>
      <c r="G241" s="6">
        <f t="shared" si="0"/>
        <v>4559.6</v>
      </c>
      <c r="H241" s="7">
        <f>F241/E241*100</f>
        <v>54.403999999999996</v>
      </c>
      <c r="I241" s="6">
        <v>6039.19</v>
      </c>
      <c r="J241" s="25"/>
      <c r="K241" s="39"/>
      <c r="L241" s="39"/>
      <c r="M241" s="39"/>
    </row>
    <row r="242" spans="1:13" s="2" customFormat="1" ht="19.5" customHeight="1">
      <c r="A242" s="34" t="s">
        <v>24</v>
      </c>
      <c r="B242" s="37"/>
      <c r="C242" s="36"/>
      <c r="D242" s="36"/>
      <c r="E242" s="36"/>
      <c r="F242" s="37">
        <v>5440.4</v>
      </c>
      <c r="G242" s="36"/>
      <c r="H242" s="38"/>
      <c r="I242" s="36"/>
      <c r="J242" s="71"/>
      <c r="K242" s="39"/>
      <c r="L242" s="39"/>
      <c r="M242" s="39"/>
    </row>
    <row r="243" spans="1:13" s="199" customFormat="1" ht="30" customHeight="1">
      <c r="A243" s="210" t="s">
        <v>68</v>
      </c>
      <c r="B243" s="201">
        <f>B241</f>
        <v>10000</v>
      </c>
      <c r="C243" s="202">
        <f>C241</f>
        <v>10000</v>
      </c>
      <c r="D243" s="202">
        <f>D241</f>
        <v>10000</v>
      </c>
      <c r="E243" s="202">
        <f>E241</f>
        <v>10000</v>
      </c>
      <c r="F243" s="201">
        <f>F241</f>
        <v>5440.4</v>
      </c>
      <c r="G243" s="202">
        <f t="shared" si="0"/>
        <v>4559.6</v>
      </c>
      <c r="H243" s="203">
        <f>F243/E243*100</f>
        <v>54.403999999999996</v>
      </c>
      <c r="I243" s="202">
        <f>I241</f>
        <v>6039.19</v>
      </c>
      <c r="J243" s="212"/>
      <c r="K243" s="204"/>
      <c r="L243" s="204"/>
      <c r="M243" s="204"/>
    </row>
    <row r="244" spans="1:13" s="199" customFormat="1" ht="30" customHeight="1">
      <c r="A244" s="210" t="s">
        <v>32</v>
      </c>
      <c r="B244" s="229">
        <f>SUM(B238,B240,B243)</f>
        <v>90000</v>
      </c>
      <c r="C244" s="231">
        <f>SUM(C238,C240,C243)</f>
        <v>90000</v>
      </c>
      <c r="D244" s="231">
        <f>SUM(D238,D240,D243)</f>
        <v>90000</v>
      </c>
      <c r="E244" s="231">
        <f>SUM(E238,E240,E243)</f>
        <v>125000</v>
      </c>
      <c r="F244" s="231">
        <f>SUM(F238,F240,F243)</f>
        <v>37494.42</v>
      </c>
      <c r="G244" s="231">
        <f t="shared" si="0"/>
        <v>87505.58</v>
      </c>
      <c r="H244" s="235">
        <f>F244/E244*100</f>
        <v>29.995536</v>
      </c>
      <c r="I244" s="231">
        <f>SUM(I238,I240,I243)</f>
        <v>30766.719999999998</v>
      </c>
      <c r="J244" s="212"/>
      <c r="K244" s="204"/>
      <c r="L244" s="204"/>
      <c r="M244" s="204"/>
    </row>
    <row r="245" spans="1:13" s="199" customFormat="1" ht="30" customHeight="1">
      <c r="A245" s="263" t="s">
        <v>336</v>
      </c>
      <c r="B245" s="201"/>
      <c r="C245" s="202"/>
      <c r="D245" s="202"/>
      <c r="E245" s="202"/>
      <c r="F245" s="202"/>
      <c r="G245" s="202"/>
      <c r="H245" s="203"/>
      <c r="I245" s="202"/>
      <c r="J245" s="212"/>
      <c r="K245" s="204"/>
      <c r="L245" s="204"/>
      <c r="M245" s="204"/>
    </row>
    <row r="246" spans="1:13" s="2" customFormat="1" ht="24.75" customHeight="1">
      <c r="A246" s="13" t="s">
        <v>15</v>
      </c>
      <c r="B246" s="14">
        <v>0</v>
      </c>
      <c r="C246" s="9">
        <v>0</v>
      </c>
      <c r="D246" s="9">
        <v>0</v>
      </c>
      <c r="E246" s="9">
        <v>0</v>
      </c>
      <c r="F246" s="14">
        <v>0</v>
      </c>
      <c r="G246" s="9">
        <f t="shared" si="0"/>
        <v>0</v>
      </c>
      <c r="H246" s="10"/>
      <c r="I246" s="9">
        <v>0</v>
      </c>
      <c r="J246" s="25"/>
      <c r="K246" s="39"/>
      <c r="L246" s="39"/>
      <c r="M246" s="39"/>
    </row>
    <row r="247" spans="1:10" s="2" customFormat="1" ht="24.75" customHeight="1">
      <c r="A247" s="13" t="s">
        <v>20</v>
      </c>
      <c r="B247" s="14">
        <v>0</v>
      </c>
      <c r="C247" s="9">
        <v>0</v>
      </c>
      <c r="D247" s="9">
        <v>0</v>
      </c>
      <c r="E247" s="9">
        <v>0</v>
      </c>
      <c r="F247" s="14">
        <v>0</v>
      </c>
      <c r="G247" s="9">
        <f t="shared" si="0"/>
        <v>0</v>
      </c>
      <c r="H247" s="10"/>
      <c r="I247" s="9">
        <v>12161.3</v>
      </c>
      <c r="J247" s="25"/>
    </row>
    <row r="248" spans="1:10" s="2" customFormat="1" ht="24.75" customHeight="1">
      <c r="A248" s="15" t="s">
        <v>22</v>
      </c>
      <c r="B248" s="48">
        <v>0</v>
      </c>
      <c r="C248" s="6">
        <v>0</v>
      </c>
      <c r="D248" s="6">
        <v>0</v>
      </c>
      <c r="E248" s="6">
        <v>0</v>
      </c>
      <c r="F248" s="48">
        <v>0</v>
      </c>
      <c r="G248" s="6">
        <f t="shared" si="0"/>
        <v>0</v>
      </c>
      <c r="H248" s="7"/>
      <c r="I248" s="6">
        <v>30125</v>
      </c>
      <c r="J248" s="25"/>
    </row>
    <row r="249" spans="1:10" s="199" customFormat="1" ht="30" customHeight="1">
      <c r="A249" s="210" t="s">
        <v>67</v>
      </c>
      <c r="B249" s="201">
        <f>SUM(B246,B247,B248)</f>
        <v>0</v>
      </c>
      <c r="C249" s="202">
        <f>SUM(C246,C247,C248)</f>
        <v>0</v>
      </c>
      <c r="D249" s="202">
        <f>SUM(D246,D247,D248)</f>
        <v>0</v>
      </c>
      <c r="E249" s="202">
        <f>SUM(E246,E247,E248)</f>
        <v>0</v>
      </c>
      <c r="F249" s="201">
        <f>SUM(F246,F247,F248)</f>
        <v>0</v>
      </c>
      <c r="G249" s="202">
        <f t="shared" si="0"/>
        <v>0</v>
      </c>
      <c r="H249" s="203"/>
      <c r="I249" s="202">
        <f>SUM(I246:I248)</f>
        <v>42286.3</v>
      </c>
      <c r="J249" s="212"/>
    </row>
    <row r="250" spans="1:10" s="135" customFormat="1" ht="24.75" customHeight="1">
      <c r="A250" s="96" t="s">
        <v>85</v>
      </c>
      <c r="B250" s="150">
        <v>0</v>
      </c>
      <c r="C250" s="152">
        <v>0</v>
      </c>
      <c r="D250" s="152">
        <v>0</v>
      </c>
      <c r="E250" s="152">
        <v>0</v>
      </c>
      <c r="F250" s="150">
        <v>0</v>
      </c>
      <c r="G250" s="150">
        <f t="shared" si="0"/>
        <v>0</v>
      </c>
      <c r="H250" s="151"/>
      <c r="I250" s="152">
        <v>0</v>
      </c>
      <c r="J250" s="25"/>
    </row>
    <row r="251" spans="1:10" s="199" customFormat="1" ht="30" customHeight="1">
      <c r="A251" s="225" t="s">
        <v>86</v>
      </c>
      <c r="B251" s="201">
        <f>B250</f>
        <v>0</v>
      </c>
      <c r="C251" s="202">
        <f>C250</f>
        <v>0</v>
      </c>
      <c r="D251" s="202">
        <f>D250</f>
        <v>0</v>
      </c>
      <c r="E251" s="202">
        <f>E250</f>
        <v>0</v>
      </c>
      <c r="F251" s="201">
        <f>F250</f>
        <v>0</v>
      </c>
      <c r="G251" s="201">
        <f t="shared" si="0"/>
        <v>0</v>
      </c>
      <c r="H251" s="228"/>
      <c r="I251" s="202">
        <f>I250</f>
        <v>0</v>
      </c>
      <c r="J251" s="212"/>
    </row>
    <row r="252" spans="1:10" s="199" customFormat="1" ht="34.5" customHeight="1">
      <c r="A252" s="221" t="s">
        <v>33</v>
      </c>
      <c r="B252" s="229">
        <f>SUM(B249+B251)</f>
        <v>0</v>
      </c>
      <c r="C252" s="231">
        <f>SUM(C249+C251)</f>
        <v>0</v>
      </c>
      <c r="D252" s="231">
        <f>SUM(D249+D251)</f>
        <v>0</v>
      </c>
      <c r="E252" s="231">
        <f>SUM(E249+E251)</f>
        <v>0</v>
      </c>
      <c r="F252" s="229">
        <f>SUM(F249)</f>
        <v>0</v>
      </c>
      <c r="G252" s="229">
        <f t="shared" si="0"/>
        <v>0</v>
      </c>
      <c r="H252" s="230"/>
      <c r="I252" s="231">
        <f>I249+I251</f>
        <v>42286.3</v>
      </c>
      <c r="J252" s="212"/>
    </row>
    <row r="253" spans="1:10" s="199" customFormat="1" ht="30" customHeight="1">
      <c r="A253" s="210" t="s">
        <v>34</v>
      </c>
      <c r="B253" s="201"/>
      <c r="C253" s="202"/>
      <c r="D253" s="202"/>
      <c r="E253" s="202"/>
      <c r="F253" s="201"/>
      <c r="G253" s="208"/>
      <c r="H253" s="209"/>
      <c r="I253" s="208"/>
      <c r="J253" s="212"/>
    </row>
    <row r="254" spans="1:10" s="2" customFormat="1" ht="24.75" customHeight="1">
      <c r="A254" s="13" t="s">
        <v>17</v>
      </c>
      <c r="B254" s="14">
        <v>5000</v>
      </c>
      <c r="C254" s="9">
        <v>5000</v>
      </c>
      <c r="D254" s="9">
        <v>5000</v>
      </c>
      <c r="E254" s="9">
        <v>0</v>
      </c>
      <c r="F254" s="14">
        <v>0</v>
      </c>
      <c r="G254" s="9">
        <f t="shared" si="0"/>
        <v>0</v>
      </c>
      <c r="H254" s="10"/>
      <c r="I254" s="9">
        <v>0</v>
      </c>
      <c r="J254" s="25"/>
    </row>
    <row r="255" spans="1:10" s="2" customFormat="1" ht="24.75" customHeight="1">
      <c r="A255" s="15" t="s">
        <v>18</v>
      </c>
      <c r="B255" s="48">
        <v>5000</v>
      </c>
      <c r="C255" s="6">
        <v>5000</v>
      </c>
      <c r="D255" s="6">
        <v>5000</v>
      </c>
      <c r="E255" s="6">
        <v>0</v>
      </c>
      <c r="F255" s="48">
        <v>0</v>
      </c>
      <c r="G255" s="6">
        <f t="shared" si="0"/>
        <v>0</v>
      </c>
      <c r="H255" s="7"/>
      <c r="I255" s="6">
        <v>0</v>
      </c>
      <c r="J255" s="25"/>
    </row>
    <row r="256" spans="1:10" s="199" customFormat="1" ht="34.5" customHeight="1">
      <c r="A256" s="210" t="s">
        <v>67</v>
      </c>
      <c r="B256" s="201">
        <f>SUM(B254,B255)</f>
        <v>10000</v>
      </c>
      <c r="C256" s="202">
        <f>SUM(C254,C255)</f>
        <v>10000</v>
      </c>
      <c r="D256" s="202">
        <f>SUM(D254,D255)</f>
        <v>10000</v>
      </c>
      <c r="E256" s="202">
        <f>SUM(E254,E255)</f>
        <v>0</v>
      </c>
      <c r="F256" s="201">
        <f>SUM(F254:F255)</f>
        <v>0</v>
      </c>
      <c r="G256" s="202">
        <f t="shared" si="0"/>
        <v>0</v>
      </c>
      <c r="H256" s="203"/>
      <c r="I256" s="202">
        <v>0</v>
      </c>
      <c r="J256" s="212"/>
    </row>
    <row r="257" spans="1:10" s="84" customFormat="1" ht="24.75" customHeight="1">
      <c r="A257" s="96" t="s">
        <v>85</v>
      </c>
      <c r="B257" s="266">
        <v>15000</v>
      </c>
      <c r="C257" s="97">
        <v>15000</v>
      </c>
      <c r="D257" s="97">
        <v>15000</v>
      </c>
      <c r="E257" s="97">
        <v>15000</v>
      </c>
      <c r="F257" s="153">
        <f>SUM(F258:F258)</f>
        <v>9632.6</v>
      </c>
      <c r="G257" s="98">
        <f t="shared" si="0"/>
        <v>5367.4</v>
      </c>
      <c r="H257" s="7">
        <f>F257/E257*100</f>
        <v>64.21733333333334</v>
      </c>
      <c r="I257" s="98">
        <v>6699.35</v>
      </c>
      <c r="J257" s="154"/>
    </row>
    <row r="258" spans="1:10" s="84" customFormat="1" ht="19.5" customHeight="1">
      <c r="A258" s="287" t="s">
        <v>194</v>
      </c>
      <c r="B258" s="269"/>
      <c r="C258" s="94"/>
      <c r="D258" s="94"/>
      <c r="E258" s="94"/>
      <c r="F258" s="94">
        <v>9632.6</v>
      </c>
      <c r="G258" s="95"/>
      <c r="H258" s="38"/>
      <c r="I258" s="95"/>
      <c r="J258" s="154"/>
    </row>
    <row r="259" spans="1:10" s="213" customFormat="1" ht="33" customHeight="1">
      <c r="A259" s="225" t="s">
        <v>86</v>
      </c>
      <c r="B259" s="267">
        <f>SUM(B257)</f>
        <v>15000</v>
      </c>
      <c r="C259" s="232">
        <f>SUM(C257)</f>
        <v>15000</v>
      </c>
      <c r="D259" s="232">
        <f>SUM(D257)</f>
        <v>15000</v>
      </c>
      <c r="E259" s="232">
        <f>SUM(E257)</f>
        <v>15000</v>
      </c>
      <c r="F259" s="232">
        <f>SUM(F257)</f>
        <v>9632.6</v>
      </c>
      <c r="G259" s="232">
        <f t="shared" si="0"/>
        <v>5367.4</v>
      </c>
      <c r="H259" s="233">
        <f>F259/E259*100</f>
        <v>64.21733333333334</v>
      </c>
      <c r="I259" s="232">
        <f>I257</f>
        <v>6699.35</v>
      </c>
      <c r="J259" s="234"/>
    </row>
    <row r="260" spans="1:10" s="2" customFormat="1" ht="33.75" customHeight="1">
      <c r="A260" s="50" t="s">
        <v>35</v>
      </c>
      <c r="B260" s="77">
        <v>5000</v>
      </c>
      <c r="C260" s="18">
        <v>5000</v>
      </c>
      <c r="D260" s="18">
        <v>5000</v>
      </c>
      <c r="E260" s="18">
        <v>0</v>
      </c>
      <c r="F260" s="77">
        <v>0</v>
      </c>
      <c r="G260" s="18">
        <f t="shared" si="0"/>
        <v>0</v>
      </c>
      <c r="H260" s="26"/>
      <c r="I260" s="18">
        <v>0</v>
      </c>
      <c r="J260" s="25"/>
    </row>
    <row r="261" spans="1:10" s="199" customFormat="1" ht="33" customHeight="1">
      <c r="A261" s="210" t="s">
        <v>68</v>
      </c>
      <c r="B261" s="201">
        <f>B260</f>
        <v>5000</v>
      </c>
      <c r="C261" s="202">
        <f>C260</f>
        <v>5000</v>
      </c>
      <c r="D261" s="202">
        <f>D260</f>
        <v>5000</v>
      </c>
      <c r="E261" s="202">
        <f>E260</f>
        <v>0</v>
      </c>
      <c r="F261" s="201">
        <f>F260</f>
        <v>0</v>
      </c>
      <c r="G261" s="202">
        <f t="shared" si="0"/>
        <v>0</v>
      </c>
      <c r="H261" s="203"/>
      <c r="I261" s="202">
        <v>0</v>
      </c>
      <c r="J261" s="212"/>
    </row>
    <row r="262" spans="1:10" s="199" customFormat="1" ht="37.5" customHeight="1">
      <c r="A262" s="210" t="s">
        <v>36</v>
      </c>
      <c r="B262" s="229">
        <f>SUM(B256,B261,B259)</f>
        <v>30000</v>
      </c>
      <c r="C262" s="231">
        <f>SUM(C256,C261,C259)</f>
        <v>30000</v>
      </c>
      <c r="D262" s="231">
        <f>SUM(D256,D261,D259)</f>
        <v>30000</v>
      </c>
      <c r="E262" s="231">
        <f>SUM(E256,E261,E259)</f>
        <v>15000</v>
      </c>
      <c r="F262" s="231">
        <f>SUM(F256,F261,F259)</f>
        <v>9632.6</v>
      </c>
      <c r="G262" s="231">
        <f t="shared" si="0"/>
        <v>5367.4</v>
      </c>
      <c r="H262" s="235">
        <f>F262/E262*100</f>
        <v>64.21733333333334</v>
      </c>
      <c r="I262" s="231">
        <f>I259</f>
        <v>6699.35</v>
      </c>
      <c r="J262" s="212"/>
    </row>
    <row r="263" spans="1:10" s="217" customFormat="1" ht="34.5" customHeight="1">
      <c r="A263" s="210" t="s">
        <v>337</v>
      </c>
      <c r="B263" s="201"/>
      <c r="C263" s="202"/>
      <c r="D263" s="202"/>
      <c r="E263" s="202"/>
      <c r="F263" s="202"/>
      <c r="G263" s="202"/>
      <c r="H263" s="203"/>
      <c r="I263" s="202"/>
      <c r="J263" s="212"/>
    </row>
    <row r="264" spans="1:10" s="72" customFormat="1" ht="24.75" customHeight="1">
      <c r="A264" s="24" t="s">
        <v>25</v>
      </c>
      <c r="B264" s="76">
        <v>0</v>
      </c>
      <c r="C264" s="16">
        <v>0</v>
      </c>
      <c r="D264" s="16">
        <v>0</v>
      </c>
      <c r="E264" s="16">
        <v>0</v>
      </c>
      <c r="F264" s="76">
        <v>0</v>
      </c>
      <c r="G264" s="6">
        <f t="shared" si="0"/>
        <v>0</v>
      </c>
      <c r="H264" s="7"/>
      <c r="I264" s="6">
        <v>176761.28</v>
      </c>
      <c r="J264" s="71"/>
    </row>
    <row r="265" spans="1:10" s="217" customFormat="1" ht="35.25" customHeight="1">
      <c r="A265" s="236" t="s">
        <v>68</v>
      </c>
      <c r="B265" s="207">
        <f>SUM(B264)</f>
        <v>0</v>
      </c>
      <c r="C265" s="208">
        <f>SUM(C264)</f>
        <v>0</v>
      </c>
      <c r="D265" s="208">
        <f>SUM(D264)</f>
        <v>0</v>
      </c>
      <c r="E265" s="208">
        <f>SUM(E264)</f>
        <v>0</v>
      </c>
      <c r="F265" s="207">
        <f>SUM(F264)</f>
        <v>0</v>
      </c>
      <c r="G265" s="208">
        <f t="shared" si="0"/>
        <v>0</v>
      </c>
      <c r="H265" s="209"/>
      <c r="I265" s="208">
        <f>I264</f>
        <v>176761.28</v>
      </c>
      <c r="J265" s="204"/>
    </row>
    <row r="266" spans="1:10" s="217" customFormat="1" ht="38.25" customHeight="1">
      <c r="A266" s="221" t="s">
        <v>43</v>
      </c>
      <c r="B266" s="201">
        <f>B265</f>
        <v>0</v>
      </c>
      <c r="C266" s="202">
        <f>C265</f>
        <v>0</v>
      </c>
      <c r="D266" s="202">
        <f>D265</f>
        <v>0</v>
      </c>
      <c r="E266" s="202">
        <f>E265</f>
        <v>0</v>
      </c>
      <c r="F266" s="201">
        <f>F265</f>
        <v>0</v>
      </c>
      <c r="G266" s="202">
        <f t="shared" si="0"/>
        <v>0</v>
      </c>
      <c r="H266" s="203"/>
      <c r="I266" s="202">
        <f>I265</f>
        <v>176761.28</v>
      </c>
      <c r="J266" s="204"/>
    </row>
    <row r="267" spans="1:10" s="217" customFormat="1" ht="30" customHeight="1">
      <c r="A267" s="236" t="s">
        <v>338</v>
      </c>
      <c r="B267" s="207"/>
      <c r="C267" s="208"/>
      <c r="D267" s="208"/>
      <c r="E267" s="208"/>
      <c r="F267" s="207"/>
      <c r="G267" s="208"/>
      <c r="H267" s="209"/>
      <c r="I267" s="208"/>
      <c r="J267" s="204"/>
    </row>
    <row r="268" spans="1:10" s="72" customFormat="1" ht="24.75" customHeight="1">
      <c r="A268" s="50" t="s">
        <v>17</v>
      </c>
      <c r="B268" s="18">
        <v>10000</v>
      </c>
      <c r="C268" s="18">
        <v>10000</v>
      </c>
      <c r="D268" s="18">
        <v>10000</v>
      </c>
      <c r="E268" s="18">
        <v>0</v>
      </c>
      <c r="F268" s="18">
        <v>0</v>
      </c>
      <c r="G268" s="9">
        <f t="shared" si="0"/>
        <v>0</v>
      </c>
      <c r="H268" s="10"/>
      <c r="I268" s="9">
        <v>0</v>
      </c>
      <c r="J268" s="79"/>
    </row>
    <row r="269" spans="1:10" s="72" customFormat="1" ht="24.75" customHeight="1">
      <c r="A269" s="22" t="s">
        <v>18</v>
      </c>
      <c r="B269" s="16">
        <f>SUM(B271+B273)</f>
        <v>22310.28</v>
      </c>
      <c r="C269" s="16">
        <f>SUM(C271+C273)</f>
        <v>22310.28</v>
      </c>
      <c r="D269" s="16">
        <f>SUM(D271+D273)</f>
        <v>22310.28</v>
      </c>
      <c r="E269" s="16">
        <f>SUM(E271+E273)</f>
        <v>12310.28</v>
      </c>
      <c r="F269" s="16">
        <f>SUM(F270:F273)</f>
        <v>12310.28</v>
      </c>
      <c r="G269" s="6">
        <f t="shared" si="0"/>
        <v>0</v>
      </c>
      <c r="H269" s="7">
        <f>F269/E269*100</f>
        <v>100</v>
      </c>
      <c r="I269" s="6">
        <v>7328</v>
      </c>
      <c r="J269" s="79"/>
    </row>
    <row r="270" spans="1:10" s="84" customFormat="1" ht="21.75" customHeight="1">
      <c r="A270" s="288" t="s">
        <v>126</v>
      </c>
      <c r="B270" s="289" t="s">
        <v>104</v>
      </c>
      <c r="C270" s="289" t="s">
        <v>104</v>
      </c>
      <c r="D270" s="289" t="s">
        <v>104</v>
      </c>
      <c r="E270" s="289" t="s">
        <v>104</v>
      </c>
      <c r="F270" s="94"/>
      <c r="G270" s="95"/>
      <c r="H270" s="38"/>
      <c r="I270" s="95"/>
      <c r="J270" s="154"/>
    </row>
    <row r="271" spans="1:10" s="84" customFormat="1" ht="21.75" customHeight="1">
      <c r="A271" s="288" t="s">
        <v>195</v>
      </c>
      <c r="B271" s="94">
        <v>10000</v>
      </c>
      <c r="C271" s="94">
        <v>10000</v>
      </c>
      <c r="D271" s="94">
        <v>10000</v>
      </c>
      <c r="E271" s="94">
        <v>0</v>
      </c>
      <c r="F271" s="94">
        <v>1785</v>
      </c>
      <c r="G271" s="95"/>
      <c r="H271" s="38"/>
      <c r="I271" s="95"/>
      <c r="J271" s="154"/>
    </row>
    <row r="272" spans="1:10" s="84" customFormat="1" ht="21.75" customHeight="1">
      <c r="A272" s="288" t="s">
        <v>196</v>
      </c>
      <c r="B272" s="289" t="s">
        <v>181</v>
      </c>
      <c r="C272" s="289" t="s">
        <v>181</v>
      </c>
      <c r="D272" s="289" t="s">
        <v>181</v>
      </c>
      <c r="E272" s="289" t="s">
        <v>181</v>
      </c>
      <c r="F272" s="94">
        <v>10525.28</v>
      </c>
      <c r="G272" s="95"/>
      <c r="H272" s="38"/>
      <c r="I272" s="95"/>
      <c r="J272" s="154"/>
    </row>
    <row r="273" spans="1:10" s="84" customFormat="1" ht="21.75" customHeight="1">
      <c r="A273" s="290"/>
      <c r="B273" s="155">
        <v>12310.28</v>
      </c>
      <c r="C273" s="155">
        <v>12310.28</v>
      </c>
      <c r="D273" s="155">
        <v>12310.28</v>
      </c>
      <c r="E273" s="155">
        <v>12310.28</v>
      </c>
      <c r="F273" s="155"/>
      <c r="G273" s="291"/>
      <c r="H273" s="42"/>
      <c r="I273" s="291"/>
      <c r="J273" s="154"/>
    </row>
    <row r="274" spans="1:10" s="72" customFormat="1" ht="24.75" customHeight="1">
      <c r="A274" s="22" t="s">
        <v>20</v>
      </c>
      <c r="B274" s="16">
        <f>SUM(B276,B278)</f>
        <v>44125.15</v>
      </c>
      <c r="C274" s="16">
        <f>SUM(C276,C278)</f>
        <v>44125.15</v>
      </c>
      <c r="D274" s="16">
        <f>SUM(D276,D278)</f>
        <v>44125.15</v>
      </c>
      <c r="E274" s="16">
        <f>SUM(E276,E278)</f>
        <v>44125.15</v>
      </c>
      <c r="F274" s="16">
        <f>SUM(F275:F283)</f>
        <v>43742.65</v>
      </c>
      <c r="G274" s="6">
        <f t="shared" si="0"/>
        <v>382.5</v>
      </c>
      <c r="H274" s="7">
        <f>F274/E274*100</f>
        <v>99.13314742272831</v>
      </c>
      <c r="I274" s="6">
        <v>7561.44</v>
      </c>
      <c r="J274" s="79"/>
    </row>
    <row r="275" spans="1:10" s="84" customFormat="1" ht="21.75" customHeight="1">
      <c r="A275" s="288" t="s">
        <v>197</v>
      </c>
      <c r="B275" s="289" t="s">
        <v>104</v>
      </c>
      <c r="C275" s="289" t="s">
        <v>104</v>
      </c>
      <c r="D275" s="289" t="s">
        <v>104</v>
      </c>
      <c r="E275" s="289" t="s">
        <v>104</v>
      </c>
      <c r="F275" s="94">
        <v>1980</v>
      </c>
      <c r="G275" s="95"/>
      <c r="H275" s="38"/>
      <c r="I275" s="95"/>
      <c r="J275" s="154"/>
    </row>
    <row r="276" spans="1:10" s="84" customFormat="1" ht="21.75" customHeight="1">
      <c r="A276" s="288" t="s">
        <v>198</v>
      </c>
      <c r="B276" s="94">
        <v>10000</v>
      </c>
      <c r="C276" s="94">
        <v>10000</v>
      </c>
      <c r="D276" s="94">
        <v>10000</v>
      </c>
      <c r="E276" s="94">
        <v>10000</v>
      </c>
      <c r="F276" s="94">
        <v>2200</v>
      </c>
      <c r="G276" s="95"/>
      <c r="H276" s="38"/>
      <c r="I276" s="95"/>
      <c r="J276" s="154"/>
    </row>
    <row r="277" spans="1:10" s="84" customFormat="1" ht="21.75" customHeight="1">
      <c r="A277" s="288" t="s">
        <v>199</v>
      </c>
      <c r="B277" s="289" t="s">
        <v>181</v>
      </c>
      <c r="C277" s="289" t="s">
        <v>181</v>
      </c>
      <c r="D277" s="289" t="s">
        <v>181</v>
      </c>
      <c r="E277" s="289" t="s">
        <v>181</v>
      </c>
      <c r="F277" s="94">
        <v>2750</v>
      </c>
      <c r="G277" s="95"/>
      <c r="H277" s="38"/>
      <c r="I277" s="95"/>
      <c r="J277" s="154"/>
    </row>
    <row r="278" spans="1:10" s="84" customFormat="1" ht="21.75" customHeight="1">
      <c r="A278" s="288" t="s">
        <v>46</v>
      </c>
      <c r="B278" s="94">
        <v>34125.15</v>
      </c>
      <c r="C278" s="94">
        <v>34125.15</v>
      </c>
      <c r="D278" s="94">
        <v>34125.15</v>
      </c>
      <c r="E278" s="94">
        <v>34125.15</v>
      </c>
      <c r="F278" s="94"/>
      <c r="G278" s="95"/>
      <c r="H278" s="38"/>
      <c r="I278" s="95"/>
      <c r="J278" s="154"/>
    </row>
    <row r="279" spans="1:10" s="84" customFormat="1" ht="21.75" customHeight="1">
      <c r="A279" s="288" t="s">
        <v>339</v>
      </c>
      <c r="B279" s="289"/>
      <c r="C279" s="289"/>
      <c r="D279" s="289"/>
      <c r="E279" s="289"/>
      <c r="F279" s="94">
        <v>29175.15</v>
      </c>
      <c r="G279" s="95"/>
      <c r="H279" s="38"/>
      <c r="I279" s="95"/>
      <c r="J279" s="154"/>
    </row>
    <row r="280" spans="1:10" s="84" customFormat="1" ht="21.75" customHeight="1">
      <c r="A280" s="288" t="s">
        <v>340</v>
      </c>
      <c r="B280" s="289"/>
      <c r="C280" s="289"/>
      <c r="D280" s="289"/>
      <c r="E280" s="289"/>
      <c r="F280" s="94"/>
      <c r="G280" s="95"/>
      <c r="H280" s="38"/>
      <c r="I280" s="95"/>
      <c r="J280" s="154"/>
    </row>
    <row r="281" spans="1:10" s="84" customFormat="1" ht="21.75" customHeight="1">
      <c r="A281" s="288" t="s">
        <v>182</v>
      </c>
      <c r="B281" s="94"/>
      <c r="C281" s="94"/>
      <c r="D281" s="94"/>
      <c r="E281" s="94"/>
      <c r="F281" s="94"/>
      <c r="G281" s="95"/>
      <c r="H281" s="38"/>
      <c r="I281" s="95"/>
      <c r="J281" s="154"/>
    </row>
    <row r="282" spans="1:10" s="84" customFormat="1" ht="21.75" customHeight="1">
      <c r="A282" s="288" t="s">
        <v>217</v>
      </c>
      <c r="B282" s="94"/>
      <c r="C282" s="94"/>
      <c r="D282" s="94"/>
      <c r="E282" s="94"/>
      <c r="F282" s="94">
        <v>3525</v>
      </c>
      <c r="G282" s="95"/>
      <c r="H282" s="38"/>
      <c r="I282" s="95"/>
      <c r="J282" s="154"/>
    </row>
    <row r="283" spans="1:10" s="84" customFormat="1" ht="21.75" customHeight="1">
      <c r="A283" s="290" t="s">
        <v>209</v>
      </c>
      <c r="B283" s="155"/>
      <c r="C283" s="155"/>
      <c r="D283" s="155"/>
      <c r="E283" s="155"/>
      <c r="F283" s="155">
        <v>4112.5</v>
      </c>
      <c r="G283" s="291"/>
      <c r="H283" s="42"/>
      <c r="I283" s="291"/>
      <c r="J283" s="154"/>
    </row>
    <row r="284" spans="1:10" s="72" customFormat="1" ht="24.75" customHeight="1">
      <c r="A284" s="22" t="s">
        <v>22</v>
      </c>
      <c r="B284" s="16">
        <f>SUM(B286,B288)</f>
        <v>19186.64</v>
      </c>
      <c r="C284" s="16">
        <f>SUM(C286,C288)</f>
        <v>19186.64</v>
      </c>
      <c r="D284" s="16">
        <f>SUM(D286,D288)</f>
        <v>19186.64</v>
      </c>
      <c r="E284" s="16">
        <f>SUM(E286,E288)</f>
        <v>19186.64</v>
      </c>
      <c r="F284" s="16">
        <f>SUM(F285:F286)</f>
        <v>19056.64</v>
      </c>
      <c r="G284" s="6">
        <f t="shared" si="0"/>
        <v>130</v>
      </c>
      <c r="H284" s="7">
        <f>F284/E284*100</f>
        <v>99.32244520145268</v>
      </c>
      <c r="I284" s="6">
        <v>17787.5</v>
      </c>
      <c r="J284" s="79"/>
    </row>
    <row r="285" spans="1:10" s="84" customFormat="1" ht="21.75" customHeight="1">
      <c r="A285" s="288" t="s">
        <v>200</v>
      </c>
      <c r="B285" s="289" t="s">
        <v>104</v>
      </c>
      <c r="C285" s="289" t="s">
        <v>104</v>
      </c>
      <c r="D285" s="289" t="s">
        <v>104</v>
      </c>
      <c r="E285" s="289" t="s">
        <v>104</v>
      </c>
      <c r="F285" s="94">
        <v>9870</v>
      </c>
      <c r="G285" s="95"/>
      <c r="H285" s="38"/>
      <c r="I285" s="95"/>
      <c r="J285" s="154"/>
    </row>
    <row r="286" spans="1:10" s="84" customFormat="1" ht="21.75" customHeight="1">
      <c r="A286" s="288" t="s">
        <v>341</v>
      </c>
      <c r="B286" s="94">
        <v>10000</v>
      </c>
      <c r="C286" s="94">
        <v>10000</v>
      </c>
      <c r="D286" s="94">
        <v>10000</v>
      </c>
      <c r="E286" s="94">
        <v>10000</v>
      </c>
      <c r="F286" s="94">
        <v>9186.64</v>
      </c>
      <c r="G286" s="95"/>
      <c r="H286" s="38"/>
      <c r="I286" s="95"/>
      <c r="J286" s="154"/>
    </row>
    <row r="287" spans="1:10" s="84" customFormat="1" ht="21.75" customHeight="1">
      <c r="A287" s="288"/>
      <c r="B287" s="289" t="s">
        <v>181</v>
      </c>
      <c r="C287" s="289" t="s">
        <v>181</v>
      </c>
      <c r="D287" s="289" t="s">
        <v>181</v>
      </c>
      <c r="E287" s="289" t="s">
        <v>181</v>
      </c>
      <c r="F287" s="94"/>
      <c r="G287" s="95"/>
      <c r="H287" s="38"/>
      <c r="I287" s="95"/>
      <c r="J287" s="154"/>
    </row>
    <row r="288" spans="1:10" s="84" customFormat="1" ht="21.75" customHeight="1">
      <c r="A288" s="288"/>
      <c r="B288" s="94">
        <v>9186.64</v>
      </c>
      <c r="C288" s="94">
        <v>9186.64</v>
      </c>
      <c r="D288" s="94">
        <v>9186.64</v>
      </c>
      <c r="E288" s="94">
        <v>9186.64</v>
      </c>
      <c r="F288" s="94"/>
      <c r="G288" s="95"/>
      <c r="H288" s="38"/>
      <c r="I288" s="95"/>
      <c r="J288" s="154"/>
    </row>
    <row r="289" spans="1:10" s="217" customFormat="1" ht="36.75" customHeight="1">
      <c r="A289" s="210" t="s">
        <v>67</v>
      </c>
      <c r="B289" s="201">
        <f>SUM(B268,B269,B274,B284)</f>
        <v>95622.06999999999</v>
      </c>
      <c r="C289" s="201">
        <f>SUM(C268,C269,C274,C284)</f>
        <v>95622.06999999999</v>
      </c>
      <c r="D289" s="201">
        <f>SUM(D268,D269,D274,D284)</f>
        <v>95622.06999999999</v>
      </c>
      <c r="E289" s="201">
        <f>SUM(E268,E269,E274,E284)</f>
        <v>75622.07</v>
      </c>
      <c r="F289" s="202">
        <f>SUM(F268,F269,F274,F284)</f>
        <v>75109.57</v>
      </c>
      <c r="G289" s="202">
        <f t="shared" si="0"/>
        <v>512.5</v>
      </c>
      <c r="H289" s="203">
        <f>F289/E289*100</f>
        <v>99.32228779243944</v>
      </c>
      <c r="I289" s="202">
        <f>SUM(I268:I284)</f>
        <v>32676.94</v>
      </c>
      <c r="J289" s="199"/>
    </row>
    <row r="290" spans="1:80" s="82" customFormat="1" ht="24.75" customHeight="1">
      <c r="A290" s="292" t="s">
        <v>85</v>
      </c>
      <c r="B290" s="148">
        <f>SUM(B292+B294)</f>
        <v>30060</v>
      </c>
      <c r="C290" s="148">
        <f>SUM(C292+C294)</f>
        <v>30060</v>
      </c>
      <c r="D290" s="148">
        <f>SUM(D292+D294)</f>
        <v>30060</v>
      </c>
      <c r="E290" s="148">
        <f>SUM(E292+E294)</f>
        <v>20060</v>
      </c>
      <c r="F290" s="148">
        <f>SUM(F291:F294)</f>
        <v>20060</v>
      </c>
      <c r="G290" s="148">
        <f t="shared" si="0"/>
        <v>0</v>
      </c>
      <c r="H290" s="149">
        <f>F290/E290*100</f>
        <v>100</v>
      </c>
      <c r="I290" s="148">
        <v>0</v>
      </c>
      <c r="J290" s="79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</row>
    <row r="291" spans="1:10" s="84" customFormat="1" ht="19.5" customHeight="1">
      <c r="A291" s="288" t="s">
        <v>249</v>
      </c>
      <c r="B291" s="289" t="s">
        <v>104</v>
      </c>
      <c r="C291" s="289" t="s">
        <v>104</v>
      </c>
      <c r="D291" s="289" t="s">
        <v>104</v>
      </c>
      <c r="E291" s="289" t="s">
        <v>104</v>
      </c>
      <c r="F291" s="94"/>
      <c r="G291" s="95"/>
      <c r="H291" s="38"/>
      <c r="I291" s="95"/>
      <c r="J291" s="154"/>
    </row>
    <row r="292" spans="1:10" s="84" customFormat="1" ht="19.5" customHeight="1">
      <c r="A292" s="288" t="s">
        <v>342</v>
      </c>
      <c r="B292" s="94">
        <v>10000</v>
      </c>
      <c r="C292" s="94">
        <v>10000</v>
      </c>
      <c r="D292" s="94">
        <v>10000</v>
      </c>
      <c r="E292" s="94">
        <v>0</v>
      </c>
      <c r="F292" s="94">
        <v>20060</v>
      </c>
      <c r="G292" s="95"/>
      <c r="H292" s="38"/>
      <c r="I292" s="95"/>
      <c r="J292" s="154"/>
    </row>
    <row r="293" spans="1:10" s="84" customFormat="1" ht="19.5" customHeight="1">
      <c r="A293" s="288" t="s">
        <v>250</v>
      </c>
      <c r="B293" s="289" t="s">
        <v>181</v>
      </c>
      <c r="C293" s="289" t="s">
        <v>181</v>
      </c>
      <c r="D293" s="289" t="s">
        <v>181</v>
      </c>
      <c r="E293" s="289" t="s">
        <v>181</v>
      </c>
      <c r="F293" s="94"/>
      <c r="G293" s="95"/>
      <c r="H293" s="38"/>
      <c r="I293" s="95"/>
      <c r="J293" s="154"/>
    </row>
    <row r="294" spans="1:10" s="84" customFormat="1" ht="19.5" customHeight="1">
      <c r="A294" s="290"/>
      <c r="B294" s="155">
        <v>20060</v>
      </c>
      <c r="C294" s="155">
        <v>20060</v>
      </c>
      <c r="D294" s="155">
        <v>20060</v>
      </c>
      <c r="E294" s="155">
        <v>20060</v>
      </c>
      <c r="F294" s="155"/>
      <c r="G294" s="291"/>
      <c r="H294" s="42"/>
      <c r="I294" s="291"/>
      <c r="J294" s="154"/>
    </row>
    <row r="295" spans="1:10" s="217" customFormat="1" ht="30" customHeight="1">
      <c r="A295" s="193" t="s">
        <v>86</v>
      </c>
      <c r="B295" s="219">
        <f>SUM(B290)</f>
        <v>30060</v>
      </c>
      <c r="C295" s="237">
        <f>SUM(C290)</f>
        <v>30060</v>
      </c>
      <c r="D295" s="237">
        <f>SUM(D290)</f>
        <v>30060</v>
      </c>
      <c r="E295" s="237">
        <f>SUM(E290)</f>
        <v>20060</v>
      </c>
      <c r="F295" s="219">
        <f>SUM(F290)</f>
        <v>20060</v>
      </c>
      <c r="G295" s="237">
        <f t="shared" si="0"/>
        <v>0</v>
      </c>
      <c r="H295" s="238">
        <f>F295/E295*100</f>
        <v>100</v>
      </c>
      <c r="I295" s="237">
        <v>0</v>
      </c>
      <c r="J295" s="199"/>
    </row>
    <row r="296" spans="1:10" ht="24.75" customHeight="1">
      <c r="A296" s="24" t="s">
        <v>23</v>
      </c>
      <c r="B296" s="76">
        <f>SUM(B298,B300)</f>
        <v>10319.74</v>
      </c>
      <c r="C296" s="16">
        <f>SUM(C298,C300)</f>
        <v>10319.74</v>
      </c>
      <c r="D296" s="16">
        <f>SUM(D298,D300)</f>
        <v>10319.74</v>
      </c>
      <c r="E296" s="16">
        <f>SUM(E298,E300)</f>
        <v>10319.74</v>
      </c>
      <c r="F296" s="76">
        <f>F297</f>
        <v>10319.74</v>
      </c>
      <c r="G296" s="16">
        <f t="shared" si="0"/>
        <v>0</v>
      </c>
      <c r="H296" s="23">
        <f>F296/E296*100</f>
        <v>100</v>
      </c>
      <c r="I296" s="16">
        <v>0</v>
      </c>
      <c r="J296" s="85"/>
    </row>
    <row r="297" spans="1:10" s="72" customFormat="1" ht="19.5" customHeight="1">
      <c r="A297" s="45" t="s">
        <v>201</v>
      </c>
      <c r="B297" s="99" t="s">
        <v>104</v>
      </c>
      <c r="C297" s="264" t="s">
        <v>104</v>
      </c>
      <c r="D297" s="264" t="s">
        <v>104</v>
      </c>
      <c r="E297" s="264" t="s">
        <v>104</v>
      </c>
      <c r="F297" s="74">
        <v>10319.74</v>
      </c>
      <c r="G297" s="46"/>
      <c r="H297" s="60"/>
      <c r="I297" s="46"/>
      <c r="J297" s="85"/>
    </row>
    <row r="298" spans="1:10" s="72" customFormat="1" ht="19.5" customHeight="1">
      <c r="A298" s="45"/>
      <c r="B298" s="74">
        <v>0</v>
      </c>
      <c r="C298" s="46">
        <v>0</v>
      </c>
      <c r="D298" s="46">
        <v>0</v>
      </c>
      <c r="E298" s="46">
        <v>0</v>
      </c>
      <c r="F298" s="74"/>
      <c r="G298" s="46"/>
      <c r="H298" s="60"/>
      <c r="I298" s="46"/>
      <c r="J298" s="85"/>
    </row>
    <row r="299" spans="1:10" s="72" customFormat="1" ht="19.5" customHeight="1">
      <c r="A299" s="45"/>
      <c r="B299" s="99" t="s">
        <v>181</v>
      </c>
      <c r="C299" s="264" t="s">
        <v>181</v>
      </c>
      <c r="D299" s="264" t="s">
        <v>181</v>
      </c>
      <c r="E299" s="264" t="s">
        <v>181</v>
      </c>
      <c r="F299" s="74"/>
      <c r="G299" s="46"/>
      <c r="H299" s="60"/>
      <c r="I299" s="46"/>
      <c r="J299" s="85"/>
    </row>
    <row r="300" spans="1:10" s="72" customFormat="1" ht="19.5" customHeight="1">
      <c r="A300" s="45"/>
      <c r="B300" s="74">
        <v>10319.74</v>
      </c>
      <c r="C300" s="74">
        <v>10319.74</v>
      </c>
      <c r="D300" s="74">
        <v>10319.74</v>
      </c>
      <c r="E300" s="74">
        <v>10319.74</v>
      </c>
      <c r="F300" s="74"/>
      <c r="G300" s="46"/>
      <c r="H300" s="60"/>
      <c r="I300" s="46"/>
      <c r="J300" s="85"/>
    </row>
    <row r="301" spans="1:10" s="239" customFormat="1" ht="30" customHeight="1">
      <c r="A301" s="221" t="s">
        <v>68</v>
      </c>
      <c r="B301" s="201">
        <f>SUM(B296)</f>
        <v>10319.74</v>
      </c>
      <c r="C301" s="202">
        <f>SUM(C296)</f>
        <v>10319.74</v>
      </c>
      <c r="D301" s="202">
        <f>SUM(D296)</f>
        <v>10319.74</v>
      </c>
      <c r="E301" s="202">
        <f>SUM(E296)</f>
        <v>10319.74</v>
      </c>
      <c r="F301" s="201">
        <f>SUM(F296)</f>
        <v>10319.74</v>
      </c>
      <c r="G301" s="202">
        <f>E301-F301</f>
        <v>0</v>
      </c>
      <c r="H301" s="203">
        <f>F301/E301*100</f>
        <v>100</v>
      </c>
      <c r="I301" s="202">
        <f>I296</f>
        <v>0</v>
      </c>
      <c r="J301" s="217"/>
    </row>
    <row r="302" spans="1:24" s="17" customFormat="1" ht="24.75" customHeight="1">
      <c r="A302" s="15" t="s">
        <v>243</v>
      </c>
      <c r="B302" s="48">
        <v>1119.01</v>
      </c>
      <c r="C302" s="6">
        <v>1119.01</v>
      </c>
      <c r="D302" s="6">
        <v>1119.01</v>
      </c>
      <c r="E302" s="6">
        <v>1119.01</v>
      </c>
      <c r="F302" s="48">
        <v>1119.01</v>
      </c>
      <c r="G302" s="6">
        <f>E302-F302</f>
        <v>0</v>
      </c>
      <c r="H302" s="7">
        <f>F302/E302*100</f>
        <v>100</v>
      </c>
      <c r="I302" s="6"/>
      <c r="J302" s="25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45"/>
    </row>
    <row r="303" spans="1:10" s="1" customFormat="1" ht="19.5" customHeight="1">
      <c r="A303" s="336"/>
      <c r="B303" s="99" t="s">
        <v>181</v>
      </c>
      <c r="C303" s="264" t="s">
        <v>181</v>
      </c>
      <c r="D303" s="264" t="s">
        <v>181</v>
      </c>
      <c r="E303" s="264" t="s">
        <v>181</v>
      </c>
      <c r="F303" s="65"/>
      <c r="G303" s="127"/>
      <c r="H303" s="128"/>
      <c r="I303" s="127"/>
      <c r="J303" s="25"/>
    </row>
    <row r="304" spans="1:9" s="212" customFormat="1" ht="30" customHeight="1">
      <c r="A304" s="210" t="s">
        <v>69</v>
      </c>
      <c r="B304" s="201">
        <f>B302</f>
        <v>1119.01</v>
      </c>
      <c r="C304" s="201">
        <f>C302</f>
        <v>1119.01</v>
      </c>
      <c r="D304" s="201">
        <f>D302</f>
        <v>1119.01</v>
      </c>
      <c r="E304" s="201">
        <f>E302</f>
        <v>1119.01</v>
      </c>
      <c r="F304" s="201">
        <f>F302</f>
        <v>1119.01</v>
      </c>
      <c r="G304" s="202">
        <f>E304-F304</f>
        <v>0</v>
      </c>
      <c r="H304" s="203">
        <f>F304/E304*100</f>
        <v>100</v>
      </c>
      <c r="I304" s="202"/>
    </row>
    <row r="305" spans="1:17" s="199" customFormat="1" ht="30" customHeight="1">
      <c r="A305" s="210" t="s">
        <v>45</v>
      </c>
      <c r="B305" s="201">
        <f>SUM(B289+B295+B301+B304)</f>
        <v>137120.82</v>
      </c>
      <c r="C305" s="201">
        <f>SUM(C289+C295+C301+C304)</f>
        <v>137120.82</v>
      </c>
      <c r="D305" s="201">
        <f>SUM(D289+D295+D301+D304)</f>
        <v>137120.82</v>
      </c>
      <c r="E305" s="201">
        <f>SUM(E289+E295+E301+E304)</f>
        <v>107120.82</v>
      </c>
      <c r="F305" s="201">
        <f>SUM(F289+F295+F301+F304)</f>
        <v>106608.32</v>
      </c>
      <c r="G305" s="202">
        <f>E305-F305</f>
        <v>512.5</v>
      </c>
      <c r="H305" s="203">
        <f>F305/E305*100</f>
        <v>99.52156826282696</v>
      </c>
      <c r="I305" s="202">
        <f>I289+I295+I301</f>
        <v>32676.94</v>
      </c>
      <c r="K305" s="204"/>
      <c r="L305" s="204"/>
      <c r="M305" s="204"/>
      <c r="N305" s="204"/>
      <c r="O305" s="204"/>
      <c r="P305" s="204"/>
      <c r="Q305" s="204"/>
    </row>
    <row r="306" spans="1:10" s="217" customFormat="1" ht="30" customHeight="1">
      <c r="A306" s="236" t="s">
        <v>343</v>
      </c>
      <c r="B306" s="207"/>
      <c r="C306" s="208"/>
      <c r="D306" s="208"/>
      <c r="E306" s="208"/>
      <c r="F306" s="207"/>
      <c r="G306" s="208"/>
      <c r="H306" s="203"/>
      <c r="I306" s="202"/>
      <c r="J306" s="199"/>
    </row>
    <row r="307" spans="1:10" s="72" customFormat="1" ht="24.75" customHeight="1">
      <c r="A307" s="24" t="s">
        <v>117</v>
      </c>
      <c r="B307" s="76">
        <v>0</v>
      </c>
      <c r="C307" s="16">
        <v>0</v>
      </c>
      <c r="D307" s="16">
        <v>0</v>
      </c>
      <c r="E307" s="16">
        <v>0</v>
      </c>
      <c r="F307" s="76">
        <v>0</v>
      </c>
      <c r="G307" s="6">
        <f>E307-F307</f>
        <v>0</v>
      </c>
      <c r="H307" s="7"/>
      <c r="I307" s="6">
        <v>144462.98</v>
      </c>
      <c r="J307" s="79"/>
    </row>
    <row r="308" spans="1:10" s="217" customFormat="1" ht="30" customHeight="1">
      <c r="A308" s="221" t="s">
        <v>68</v>
      </c>
      <c r="B308" s="201">
        <f>SUM(B307)</f>
        <v>0</v>
      </c>
      <c r="C308" s="202">
        <f>SUM(C307)</f>
        <v>0</v>
      </c>
      <c r="D308" s="202">
        <f>SUM(D307)</f>
        <v>0</v>
      </c>
      <c r="E308" s="202">
        <f>SUM(E307)</f>
        <v>0</v>
      </c>
      <c r="F308" s="201">
        <f>SUM(F307)</f>
        <v>0</v>
      </c>
      <c r="G308" s="202">
        <f>E308-F308</f>
        <v>0</v>
      </c>
      <c r="H308" s="203"/>
      <c r="I308" s="202">
        <f>I307</f>
        <v>144462.98</v>
      </c>
      <c r="J308" s="199"/>
    </row>
    <row r="309" spans="1:10" s="217" customFormat="1" ht="30" customHeight="1">
      <c r="A309" s="210" t="s">
        <v>44</v>
      </c>
      <c r="B309" s="201">
        <f>B308</f>
        <v>0</v>
      </c>
      <c r="C309" s="202">
        <f>C308</f>
        <v>0</v>
      </c>
      <c r="D309" s="202">
        <f>D308</f>
        <v>0</v>
      </c>
      <c r="E309" s="202">
        <f>E308</f>
        <v>0</v>
      </c>
      <c r="F309" s="202">
        <f>F308</f>
        <v>0</v>
      </c>
      <c r="G309" s="202">
        <f>E309-F309</f>
        <v>0</v>
      </c>
      <c r="H309" s="203"/>
      <c r="I309" s="202">
        <f>I308</f>
        <v>144462.98</v>
      </c>
      <c r="J309" s="199"/>
    </row>
    <row r="310" spans="1:9" s="199" customFormat="1" ht="48" customHeight="1">
      <c r="A310" s="210" t="s">
        <v>251</v>
      </c>
      <c r="B310" s="201"/>
      <c r="C310" s="202"/>
      <c r="D310" s="202"/>
      <c r="E310" s="202"/>
      <c r="F310" s="202"/>
      <c r="G310" s="202"/>
      <c r="H310" s="203"/>
      <c r="I310" s="202"/>
    </row>
    <row r="311" spans="1:10" s="72" customFormat="1" ht="24.75" customHeight="1">
      <c r="A311" s="24" t="s">
        <v>9</v>
      </c>
      <c r="B311" s="76">
        <f>SUM(B313,B315,B317)</f>
        <v>93356.53</v>
      </c>
      <c r="C311" s="76">
        <f>SUM(C313,C315,C317)</f>
        <v>93356.53</v>
      </c>
      <c r="D311" s="76">
        <f>SUM(D313,D315,D317)</f>
        <v>93356.53</v>
      </c>
      <c r="E311" s="76">
        <f>SUM(E313,E315,E317)</f>
        <v>93356.53</v>
      </c>
      <c r="F311" s="76">
        <f>SUM(F312:F319)</f>
        <v>27516.730000000003</v>
      </c>
      <c r="G311" s="16">
        <f>E311-F311</f>
        <v>65839.79999999999</v>
      </c>
      <c r="H311" s="23">
        <f>F311/E311*100</f>
        <v>29.474885152650813</v>
      </c>
      <c r="I311" s="16">
        <v>42868.95</v>
      </c>
      <c r="J311" s="85"/>
    </row>
    <row r="312" spans="1:10" s="298" customFormat="1" ht="19.5" customHeight="1">
      <c r="A312" s="306" t="s">
        <v>183</v>
      </c>
      <c r="B312" s="299" t="s">
        <v>103</v>
      </c>
      <c r="C312" s="299" t="s">
        <v>103</v>
      </c>
      <c r="D312" s="299" t="s">
        <v>103</v>
      </c>
      <c r="E312" s="299" t="s">
        <v>103</v>
      </c>
      <c r="F312" s="293">
        <v>2400</v>
      </c>
      <c r="G312" s="295"/>
      <c r="H312" s="296"/>
      <c r="I312" s="294"/>
      <c r="J312" s="297"/>
    </row>
    <row r="313" spans="1:10" s="298" customFormat="1" ht="19.5" customHeight="1">
      <c r="A313" s="45" t="s">
        <v>163</v>
      </c>
      <c r="B313" s="293">
        <v>60000</v>
      </c>
      <c r="C313" s="294">
        <v>60000</v>
      </c>
      <c r="D313" s="294">
        <v>60000</v>
      </c>
      <c r="E313" s="294">
        <v>60000</v>
      </c>
      <c r="F313" s="293">
        <v>5167.92</v>
      </c>
      <c r="G313" s="34"/>
      <c r="H313" s="296"/>
      <c r="I313" s="294"/>
      <c r="J313" s="297"/>
    </row>
    <row r="314" spans="1:10" s="298" customFormat="1" ht="19.5" customHeight="1">
      <c r="A314" s="45" t="s">
        <v>184</v>
      </c>
      <c r="B314" s="299" t="s">
        <v>136</v>
      </c>
      <c r="C314" s="300" t="s">
        <v>136</v>
      </c>
      <c r="D314" s="300" t="s">
        <v>136</v>
      </c>
      <c r="E314" s="300" t="s">
        <v>136</v>
      </c>
      <c r="F314" s="293">
        <v>3185.8</v>
      </c>
      <c r="G314" s="34"/>
      <c r="H314" s="296"/>
      <c r="I314" s="294"/>
      <c r="J314" s="297"/>
    </row>
    <row r="315" spans="1:10" s="298" customFormat="1" ht="19.5" customHeight="1">
      <c r="A315" s="45" t="s">
        <v>164</v>
      </c>
      <c r="B315" s="293">
        <v>20000</v>
      </c>
      <c r="C315" s="294">
        <v>20000</v>
      </c>
      <c r="D315" s="294">
        <v>20000</v>
      </c>
      <c r="E315" s="294">
        <v>20000</v>
      </c>
      <c r="F315" s="293">
        <v>3358.68</v>
      </c>
      <c r="G315" s="301"/>
      <c r="H315" s="296"/>
      <c r="I315" s="294"/>
      <c r="J315" s="297"/>
    </row>
    <row r="316" spans="1:10" s="298" customFormat="1" ht="19.5" customHeight="1">
      <c r="A316" s="45" t="s">
        <v>165</v>
      </c>
      <c r="B316" s="337" t="s">
        <v>344</v>
      </c>
      <c r="C316" s="337" t="s">
        <v>344</v>
      </c>
      <c r="D316" s="337" t="s">
        <v>344</v>
      </c>
      <c r="E316" s="337" t="s">
        <v>344</v>
      </c>
      <c r="F316" s="293">
        <v>2526.88</v>
      </c>
      <c r="G316" s="301"/>
      <c r="H316" s="296"/>
      <c r="I316" s="294"/>
      <c r="J316" s="297"/>
    </row>
    <row r="317" spans="1:10" s="298" customFormat="1" ht="19.5" customHeight="1">
      <c r="A317" s="45" t="s">
        <v>202</v>
      </c>
      <c r="B317" s="294">
        <v>13356.53</v>
      </c>
      <c r="C317" s="294">
        <v>13356.53</v>
      </c>
      <c r="D317" s="294">
        <v>13356.53</v>
      </c>
      <c r="E317" s="294">
        <v>13356.53</v>
      </c>
      <c r="F317" s="293">
        <v>1968</v>
      </c>
      <c r="G317" s="301"/>
      <c r="H317" s="296"/>
      <c r="I317" s="294"/>
      <c r="J317" s="297"/>
    </row>
    <row r="318" spans="1:10" s="298" customFormat="1" ht="19.5" customHeight="1">
      <c r="A318" s="45" t="s">
        <v>166</v>
      </c>
      <c r="B318" s="338"/>
      <c r="C318" s="338"/>
      <c r="D318" s="338"/>
      <c r="E318" s="338"/>
      <c r="F318" s="293">
        <v>7513.2</v>
      </c>
      <c r="G318" s="301"/>
      <c r="H318" s="296"/>
      <c r="I318" s="294"/>
      <c r="J318" s="297"/>
    </row>
    <row r="319" spans="1:10" s="298" customFormat="1" ht="19.5" customHeight="1">
      <c r="A319" s="45" t="s">
        <v>218</v>
      </c>
      <c r="B319" s="339"/>
      <c r="C319" s="340"/>
      <c r="D319" s="340"/>
      <c r="E319" s="340"/>
      <c r="F319" s="293">
        <v>1396.25</v>
      </c>
      <c r="G319" s="301"/>
      <c r="H319" s="296"/>
      <c r="I319" s="294"/>
      <c r="J319" s="297"/>
    </row>
    <row r="320" spans="1:9" s="217" customFormat="1" ht="30" customHeight="1">
      <c r="A320" s="210" t="s">
        <v>65</v>
      </c>
      <c r="B320" s="201">
        <f>SUM(B311)</f>
        <v>93356.53</v>
      </c>
      <c r="C320" s="202">
        <f>SUM(C311)</f>
        <v>93356.53</v>
      </c>
      <c r="D320" s="202">
        <f>SUM(D311)</f>
        <v>93356.53</v>
      </c>
      <c r="E320" s="202">
        <f>SUM(E311)</f>
        <v>93356.53</v>
      </c>
      <c r="F320" s="202">
        <f>SUM(F311)</f>
        <v>27516.730000000003</v>
      </c>
      <c r="G320" s="202">
        <f>E320-F320</f>
        <v>65839.79999999999</v>
      </c>
      <c r="H320" s="203">
        <f>F320/E320*100</f>
        <v>29.474885152650813</v>
      </c>
      <c r="I320" s="202">
        <f>I311</f>
        <v>42868.95</v>
      </c>
    </row>
    <row r="321" spans="1:10" ht="24.75" customHeight="1">
      <c r="A321" s="22" t="s">
        <v>17</v>
      </c>
      <c r="B321" s="76">
        <f>SUM(B323,B325)</f>
        <v>122240</v>
      </c>
      <c r="C321" s="16">
        <f>SUM(C323,C325)</f>
        <v>122240</v>
      </c>
      <c r="D321" s="16">
        <f>SUM(D323,D325)</f>
        <v>122240</v>
      </c>
      <c r="E321" s="16">
        <f>SUM(E323,E325)</f>
        <v>122240</v>
      </c>
      <c r="F321" s="16">
        <f>SUM(F322:F325)</f>
        <v>16812.5</v>
      </c>
      <c r="G321" s="16">
        <f>E321-F321</f>
        <v>105427.5</v>
      </c>
      <c r="H321" s="23">
        <f>F321/E321*100</f>
        <v>13.753681282722512</v>
      </c>
      <c r="I321" s="16">
        <v>58376.8</v>
      </c>
      <c r="J321" s="85"/>
    </row>
    <row r="322" spans="1:10" s="72" customFormat="1" ht="21.75" customHeight="1">
      <c r="A322" s="45" t="s">
        <v>345</v>
      </c>
      <c r="B322" s="99" t="s">
        <v>103</v>
      </c>
      <c r="C322" s="264" t="s">
        <v>103</v>
      </c>
      <c r="D322" s="264" t="s">
        <v>103</v>
      </c>
      <c r="E322" s="264" t="s">
        <v>103</v>
      </c>
      <c r="F322" s="74">
        <v>16812.5</v>
      </c>
      <c r="G322" s="78"/>
      <c r="H322" s="60"/>
      <c r="I322" s="46"/>
      <c r="J322" s="85"/>
    </row>
    <row r="323" spans="1:10" s="72" customFormat="1" ht="21.75" customHeight="1">
      <c r="A323" s="45"/>
      <c r="B323" s="74">
        <v>52240</v>
      </c>
      <c r="C323" s="46">
        <v>52240</v>
      </c>
      <c r="D323" s="46">
        <v>52240</v>
      </c>
      <c r="E323" s="46">
        <v>52240</v>
      </c>
      <c r="F323" s="74"/>
      <c r="G323" s="78"/>
      <c r="H323" s="60"/>
      <c r="I323" s="46"/>
      <c r="J323" s="85"/>
    </row>
    <row r="324" spans="1:10" s="72" customFormat="1" ht="21.75" customHeight="1">
      <c r="A324" s="45"/>
      <c r="B324" s="99" t="s">
        <v>136</v>
      </c>
      <c r="C324" s="264" t="s">
        <v>136</v>
      </c>
      <c r="D324" s="264" t="s">
        <v>136</v>
      </c>
      <c r="E324" s="264" t="s">
        <v>136</v>
      </c>
      <c r="F324" s="74"/>
      <c r="G324" s="46"/>
      <c r="H324" s="60"/>
      <c r="I324" s="46"/>
      <c r="J324" s="85"/>
    </row>
    <row r="325" spans="1:10" s="72" customFormat="1" ht="21.75" customHeight="1">
      <c r="A325" s="49"/>
      <c r="B325" s="75">
        <v>70000</v>
      </c>
      <c r="C325" s="47">
        <v>70000</v>
      </c>
      <c r="D325" s="47">
        <v>70000</v>
      </c>
      <c r="E325" s="47">
        <v>70000</v>
      </c>
      <c r="F325" s="75"/>
      <c r="G325" s="47"/>
      <c r="H325" s="62"/>
      <c r="I325" s="47"/>
      <c r="J325" s="85"/>
    </row>
    <row r="326" spans="1:10" s="2" customFormat="1" ht="24.75" customHeight="1">
      <c r="A326" s="32" t="s">
        <v>18</v>
      </c>
      <c r="B326" s="73">
        <f>SUM(B328,B330)</f>
        <v>20000</v>
      </c>
      <c r="C326" s="28">
        <f>SUM(C328,C330)</f>
        <v>20000</v>
      </c>
      <c r="D326" s="28">
        <f>SUM(D328,D330)</f>
        <v>20000</v>
      </c>
      <c r="E326" s="28">
        <f>SUM(E328,E330)</f>
        <v>20000</v>
      </c>
      <c r="F326" s="73">
        <f>SUM(F327:F329)</f>
        <v>40083.67</v>
      </c>
      <c r="G326" s="137">
        <f>E326-F326</f>
        <v>-20083.67</v>
      </c>
      <c r="H326" s="29">
        <f>F326/E326*100</f>
        <v>200.41834999999998</v>
      </c>
      <c r="I326" s="28">
        <v>5000</v>
      </c>
      <c r="J326" s="79"/>
    </row>
    <row r="327" spans="1:10" s="2" customFormat="1" ht="21.75" customHeight="1">
      <c r="A327" s="45" t="s">
        <v>346</v>
      </c>
      <c r="B327" s="99" t="s">
        <v>103</v>
      </c>
      <c r="C327" s="264" t="s">
        <v>103</v>
      </c>
      <c r="D327" s="264" t="s">
        <v>103</v>
      </c>
      <c r="E327" s="264" t="s">
        <v>103</v>
      </c>
      <c r="F327" s="74">
        <v>32284.57</v>
      </c>
      <c r="G327" s="398" t="s">
        <v>257</v>
      </c>
      <c r="H327" s="29"/>
      <c r="I327" s="28"/>
      <c r="J327" s="79"/>
    </row>
    <row r="328" spans="1:10" s="2" customFormat="1" ht="21.75" customHeight="1">
      <c r="A328" s="45" t="s">
        <v>347</v>
      </c>
      <c r="B328" s="74">
        <v>10000</v>
      </c>
      <c r="C328" s="46">
        <v>10000</v>
      </c>
      <c r="D328" s="46">
        <v>10000</v>
      </c>
      <c r="E328" s="46">
        <v>10000</v>
      </c>
      <c r="F328" s="74">
        <v>4602.6</v>
      </c>
      <c r="G328" s="398"/>
      <c r="H328" s="29"/>
      <c r="I328" s="28"/>
      <c r="J328" s="79"/>
    </row>
    <row r="329" spans="1:10" s="2" customFormat="1" ht="21.75" customHeight="1">
      <c r="A329" s="45" t="s">
        <v>348</v>
      </c>
      <c r="B329" s="99" t="s">
        <v>136</v>
      </c>
      <c r="C329" s="264" t="s">
        <v>136</v>
      </c>
      <c r="D329" s="264" t="s">
        <v>136</v>
      </c>
      <c r="E329" s="264" t="s">
        <v>136</v>
      </c>
      <c r="F329" s="74">
        <v>3196.5</v>
      </c>
      <c r="G329" s="398"/>
      <c r="H329" s="29"/>
      <c r="I329" s="28"/>
      <c r="J329" s="79"/>
    </row>
    <row r="330" spans="1:10" s="2" customFormat="1" ht="21.75" customHeight="1">
      <c r="A330" s="49"/>
      <c r="B330" s="75">
        <v>10000</v>
      </c>
      <c r="C330" s="47">
        <v>10000</v>
      </c>
      <c r="D330" s="47">
        <v>10000</v>
      </c>
      <c r="E330" s="47">
        <v>10000</v>
      </c>
      <c r="F330" s="75"/>
      <c r="G330" s="399"/>
      <c r="H330" s="54"/>
      <c r="I330" s="53"/>
      <c r="J330" s="79"/>
    </row>
    <row r="331" spans="1:10" ht="24.75" customHeight="1">
      <c r="A331" s="24" t="s">
        <v>20</v>
      </c>
      <c r="B331" s="76">
        <v>0</v>
      </c>
      <c r="C331" s="16">
        <v>0</v>
      </c>
      <c r="D331" s="16">
        <v>0</v>
      </c>
      <c r="E331" s="16">
        <v>0</v>
      </c>
      <c r="F331" s="76">
        <f>SUM(F332:F335)</f>
        <v>21000</v>
      </c>
      <c r="G331" s="16">
        <f>E331-F331</f>
        <v>-21000</v>
      </c>
      <c r="H331" s="23"/>
      <c r="I331" s="16">
        <v>27416.35</v>
      </c>
      <c r="J331" s="85"/>
    </row>
    <row r="332" spans="1:10" s="72" customFormat="1" ht="18" customHeight="1">
      <c r="A332" s="45" t="s">
        <v>349</v>
      </c>
      <c r="B332" s="74"/>
      <c r="C332" s="46"/>
      <c r="D332" s="46"/>
      <c r="E332" s="46"/>
      <c r="F332" s="74">
        <v>1000</v>
      </c>
      <c r="G332" s="390" t="s">
        <v>102</v>
      </c>
      <c r="H332" s="60"/>
      <c r="I332" s="46"/>
      <c r="J332" s="85"/>
    </row>
    <row r="333" spans="1:10" s="72" customFormat="1" ht="18" customHeight="1">
      <c r="A333" s="45" t="s">
        <v>350</v>
      </c>
      <c r="B333" s="74"/>
      <c r="C333" s="46"/>
      <c r="D333" s="46"/>
      <c r="E333" s="46"/>
      <c r="F333" s="74">
        <v>7500</v>
      </c>
      <c r="G333" s="390"/>
      <c r="H333" s="60"/>
      <c r="I333" s="46"/>
      <c r="J333" s="85"/>
    </row>
    <row r="334" spans="1:10" s="72" customFormat="1" ht="18" customHeight="1">
      <c r="A334" s="45" t="s">
        <v>351</v>
      </c>
      <c r="B334" s="74"/>
      <c r="C334" s="46"/>
      <c r="D334" s="46"/>
      <c r="E334" s="46"/>
      <c r="F334" s="74"/>
      <c r="G334" s="390"/>
      <c r="H334" s="60"/>
      <c r="I334" s="46"/>
      <c r="J334" s="85"/>
    </row>
    <row r="335" spans="1:10" s="72" customFormat="1" ht="18" customHeight="1">
      <c r="A335" s="45" t="s">
        <v>352</v>
      </c>
      <c r="B335" s="74"/>
      <c r="C335" s="46"/>
      <c r="D335" s="46"/>
      <c r="E335" s="46"/>
      <c r="F335" s="74">
        <v>12500</v>
      </c>
      <c r="G335" s="390"/>
      <c r="H335" s="60"/>
      <c r="I335" s="46"/>
      <c r="J335" s="85"/>
    </row>
    <row r="336" spans="1:10" s="72" customFormat="1" ht="18" customHeight="1">
      <c r="A336" s="45" t="s">
        <v>353</v>
      </c>
      <c r="B336" s="74"/>
      <c r="C336" s="46"/>
      <c r="D336" s="46"/>
      <c r="E336" s="46"/>
      <c r="F336" s="74"/>
      <c r="G336" s="391"/>
      <c r="H336" s="60"/>
      <c r="I336" s="46"/>
      <c r="J336" s="85"/>
    </row>
    <row r="337" spans="1:10" ht="24.75" customHeight="1">
      <c r="A337" s="24" t="s">
        <v>22</v>
      </c>
      <c r="B337" s="76">
        <f>SUM(B339,B341)</f>
        <v>30000</v>
      </c>
      <c r="C337" s="16">
        <f>SUM(C339,C341)</f>
        <v>30000</v>
      </c>
      <c r="D337" s="16">
        <f>SUM(D339,D341)</f>
        <v>30000</v>
      </c>
      <c r="E337" s="16">
        <f>SUM(E339,E341)</f>
        <v>30000</v>
      </c>
      <c r="F337" s="76">
        <v>0</v>
      </c>
      <c r="G337" s="16">
        <f>E337-F337</f>
        <v>30000</v>
      </c>
      <c r="H337" s="23">
        <f>F337/E337*100</f>
        <v>0</v>
      </c>
      <c r="I337" s="16">
        <v>0</v>
      </c>
      <c r="J337" s="85"/>
    </row>
    <row r="338" spans="1:10" s="2" customFormat="1" ht="18" customHeight="1">
      <c r="A338" s="45"/>
      <c r="B338" s="99" t="s">
        <v>103</v>
      </c>
      <c r="C338" s="264" t="s">
        <v>103</v>
      </c>
      <c r="D338" s="264" t="s">
        <v>103</v>
      </c>
      <c r="E338" s="264" t="s">
        <v>103</v>
      </c>
      <c r="F338" s="74"/>
      <c r="G338" s="137"/>
      <c r="H338" s="29"/>
      <c r="I338" s="28"/>
      <c r="J338" s="79"/>
    </row>
    <row r="339" spans="1:10" s="2" customFormat="1" ht="18" customHeight="1">
      <c r="A339" s="45"/>
      <c r="B339" s="74">
        <v>15000</v>
      </c>
      <c r="C339" s="46">
        <v>15000</v>
      </c>
      <c r="D339" s="46">
        <v>15000</v>
      </c>
      <c r="E339" s="46">
        <v>15000</v>
      </c>
      <c r="F339" s="74"/>
      <c r="G339" s="137"/>
      <c r="H339" s="29"/>
      <c r="I339" s="28"/>
      <c r="J339" s="79"/>
    </row>
    <row r="340" spans="1:10" s="2" customFormat="1" ht="18" customHeight="1">
      <c r="A340" s="45"/>
      <c r="B340" s="99" t="s">
        <v>136</v>
      </c>
      <c r="C340" s="264" t="s">
        <v>136</v>
      </c>
      <c r="D340" s="264" t="s">
        <v>136</v>
      </c>
      <c r="E340" s="264" t="s">
        <v>136</v>
      </c>
      <c r="F340" s="74"/>
      <c r="G340" s="137"/>
      <c r="H340" s="29"/>
      <c r="I340" s="28"/>
      <c r="J340" s="79"/>
    </row>
    <row r="341" spans="1:10" s="2" customFormat="1" ht="18" customHeight="1">
      <c r="A341" s="49"/>
      <c r="B341" s="74">
        <v>15000</v>
      </c>
      <c r="C341" s="46">
        <v>15000</v>
      </c>
      <c r="D341" s="46">
        <v>15000</v>
      </c>
      <c r="E341" s="46">
        <v>15000</v>
      </c>
      <c r="F341" s="75"/>
      <c r="G341" s="138"/>
      <c r="H341" s="54"/>
      <c r="I341" s="53"/>
      <c r="J341" s="79"/>
    </row>
    <row r="342" spans="1:10" s="239" customFormat="1" ht="26.25" customHeight="1">
      <c r="A342" s="210" t="s">
        <v>67</v>
      </c>
      <c r="B342" s="201">
        <f>SUM(B321,B326,B331,B337)</f>
        <v>172240</v>
      </c>
      <c r="C342" s="202">
        <f>SUM(C321,C326,C331,C337)</f>
        <v>172240</v>
      </c>
      <c r="D342" s="202">
        <f>SUM(D321,D326,D331,D337)</f>
        <v>172240</v>
      </c>
      <c r="E342" s="202">
        <f>SUM(E321,E326,E331,E337)</f>
        <v>172240</v>
      </c>
      <c r="F342" s="202">
        <f>SUM(F321,F326,F331,F337)</f>
        <v>77896.17</v>
      </c>
      <c r="G342" s="202">
        <f>E342-F342</f>
        <v>94343.83</v>
      </c>
      <c r="H342" s="203">
        <f>F342/E342*100</f>
        <v>45.22536576869484</v>
      </c>
      <c r="I342" s="202">
        <f>SUM(I321:I337)</f>
        <v>90793.15</v>
      </c>
      <c r="J342" s="217"/>
    </row>
    <row r="343" spans="1:9" s="84" customFormat="1" ht="24.75" customHeight="1">
      <c r="A343" s="165" t="s">
        <v>85</v>
      </c>
      <c r="B343" s="76">
        <f>SUM(B345,B347)</f>
        <v>20000</v>
      </c>
      <c r="C343" s="16">
        <f>SUM(C345,C347)</f>
        <v>20000</v>
      </c>
      <c r="D343" s="16">
        <f>SUM(D345,D347)</f>
        <v>20000</v>
      </c>
      <c r="E343" s="16">
        <f>SUM(E345,E347)</f>
        <v>20000</v>
      </c>
      <c r="F343" s="153">
        <f>F344+F345</f>
        <v>16958.34</v>
      </c>
      <c r="G343" s="164">
        <f>E343-F343</f>
        <v>3041.66</v>
      </c>
      <c r="H343" s="7">
        <f>F343/E343*100</f>
        <v>84.7917</v>
      </c>
      <c r="I343" s="265">
        <v>2468.77</v>
      </c>
    </row>
    <row r="344" spans="1:9" s="84" customFormat="1" ht="18" customHeight="1">
      <c r="A344" s="93" t="s">
        <v>354</v>
      </c>
      <c r="B344" s="99" t="s">
        <v>103</v>
      </c>
      <c r="C344" s="264" t="s">
        <v>103</v>
      </c>
      <c r="D344" s="264" t="s">
        <v>103</v>
      </c>
      <c r="E344" s="264" t="s">
        <v>103</v>
      </c>
      <c r="F344" s="94">
        <v>16958.34</v>
      </c>
      <c r="G344" s="118"/>
      <c r="H344" s="38"/>
      <c r="I344" s="95"/>
    </row>
    <row r="345" spans="1:9" s="84" customFormat="1" ht="18" customHeight="1">
      <c r="A345" s="93"/>
      <c r="B345" s="74">
        <v>10000</v>
      </c>
      <c r="C345" s="46">
        <v>10000</v>
      </c>
      <c r="D345" s="46">
        <v>10000</v>
      </c>
      <c r="E345" s="46">
        <v>10000</v>
      </c>
      <c r="F345" s="94"/>
      <c r="G345" s="118"/>
      <c r="H345" s="38"/>
      <c r="I345" s="95"/>
    </row>
    <row r="346" spans="1:9" s="84" customFormat="1" ht="18" customHeight="1">
      <c r="A346" s="93"/>
      <c r="B346" s="99" t="s">
        <v>136</v>
      </c>
      <c r="C346" s="264" t="s">
        <v>136</v>
      </c>
      <c r="D346" s="264" t="s">
        <v>136</v>
      </c>
      <c r="E346" s="264" t="s">
        <v>136</v>
      </c>
      <c r="F346" s="94"/>
      <c r="G346" s="118"/>
      <c r="H346" s="38"/>
      <c r="I346" s="95"/>
    </row>
    <row r="347" spans="1:9" s="84" customFormat="1" ht="18" customHeight="1">
      <c r="A347" s="93"/>
      <c r="B347" s="74">
        <v>10000</v>
      </c>
      <c r="C347" s="46">
        <v>10000</v>
      </c>
      <c r="D347" s="46">
        <v>10000</v>
      </c>
      <c r="E347" s="46">
        <v>10000</v>
      </c>
      <c r="F347" s="94"/>
      <c r="G347" s="118"/>
      <c r="H347" s="38"/>
      <c r="I347" s="95"/>
    </row>
    <row r="348" spans="1:9" s="213" customFormat="1" ht="28.5" customHeight="1">
      <c r="A348" s="225" t="s">
        <v>86</v>
      </c>
      <c r="B348" s="267">
        <f>SUM(B343)</f>
        <v>20000</v>
      </c>
      <c r="C348" s="232">
        <f>SUM(C343)</f>
        <v>20000</v>
      </c>
      <c r="D348" s="232">
        <f>SUM(D343)</f>
        <v>20000</v>
      </c>
      <c r="E348" s="232">
        <f>SUM(E343)</f>
        <v>20000</v>
      </c>
      <c r="F348" s="232">
        <f>SUM(F343)</f>
        <v>16958.34</v>
      </c>
      <c r="G348" s="232">
        <f>E348-F348</f>
        <v>3041.66</v>
      </c>
      <c r="H348" s="233">
        <f>F348/E348*100</f>
        <v>84.7917</v>
      </c>
      <c r="I348" s="232">
        <f>I343</f>
        <v>2468.77</v>
      </c>
    </row>
    <row r="349" spans="1:10" ht="24.75" customHeight="1">
      <c r="A349" s="24" t="s">
        <v>23</v>
      </c>
      <c r="B349" s="76">
        <f>SUM(B351,B353)</f>
        <v>50000</v>
      </c>
      <c r="C349" s="16">
        <f>SUM(C351,C353)</f>
        <v>50000</v>
      </c>
      <c r="D349" s="16">
        <f>SUM(D351,D353)</f>
        <v>50000</v>
      </c>
      <c r="E349" s="16">
        <f>SUM(E351,E353)</f>
        <v>50000</v>
      </c>
      <c r="F349" s="76">
        <f>F350+F351</f>
        <v>34013.83</v>
      </c>
      <c r="G349" s="16">
        <f>E349-F349</f>
        <v>15986.169999999998</v>
      </c>
      <c r="H349" s="23">
        <f>F349/E349*100</f>
        <v>68.02766</v>
      </c>
      <c r="I349" s="16">
        <v>18256.3</v>
      </c>
      <c r="J349" s="85"/>
    </row>
    <row r="350" spans="1:10" s="72" customFormat="1" ht="18" customHeight="1">
      <c r="A350" s="45" t="s">
        <v>203</v>
      </c>
      <c r="B350" s="99" t="s">
        <v>103</v>
      </c>
      <c r="C350" s="264" t="s">
        <v>103</v>
      </c>
      <c r="D350" s="264" t="s">
        <v>103</v>
      </c>
      <c r="E350" s="264" t="s">
        <v>103</v>
      </c>
      <c r="F350" s="74">
        <v>32013.83</v>
      </c>
      <c r="G350" s="46"/>
      <c r="H350" s="60"/>
      <c r="I350" s="46"/>
      <c r="J350" s="85"/>
    </row>
    <row r="351" spans="1:10" s="72" customFormat="1" ht="18" customHeight="1">
      <c r="A351" s="45" t="s">
        <v>219</v>
      </c>
      <c r="B351" s="74">
        <v>25000</v>
      </c>
      <c r="C351" s="46">
        <v>25000</v>
      </c>
      <c r="D351" s="46">
        <v>25000</v>
      </c>
      <c r="E351" s="46">
        <v>25000</v>
      </c>
      <c r="F351" s="74">
        <v>2000</v>
      </c>
      <c r="G351" s="46"/>
      <c r="H351" s="60"/>
      <c r="I351" s="46"/>
      <c r="J351" s="85"/>
    </row>
    <row r="352" spans="1:10" s="72" customFormat="1" ht="18" customHeight="1">
      <c r="A352" s="45"/>
      <c r="B352" s="99" t="s">
        <v>136</v>
      </c>
      <c r="C352" s="264" t="s">
        <v>136</v>
      </c>
      <c r="D352" s="264" t="s">
        <v>136</v>
      </c>
      <c r="E352" s="264" t="s">
        <v>136</v>
      </c>
      <c r="F352" s="74"/>
      <c r="G352" s="46"/>
      <c r="H352" s="60"/>
      <c r="I352" s="46"/>
      <c r="J352" s="85"/>
    </row>
    <row r="353" spans="1:10" s="72" customFormat="1" ht="18" customHeight="1">
      <c r="A353" s="49"/>
      <c r="B353" s="75">
        <v>25000</v>
      </c>
      <c r="C353" s="47">
        <v>25000</v>
      </c>
      <c r="D353" s="47">
        <v>25000</v>
      </c>
      <c r="E353" s="47">
        <v>25000</v>
      </c>
      <c r="F353" s="75"/>
      <c r="G353" s="47"/>
      <c r="H353" s="62"/>
      <c r="I353" s="47"/>
      <c r="J353" s="85"/>
    </row>
    <row r="354" spans="1:10" s="239" customFormat="1" ht="19.5" customHeight="1">
      <c r="A354" s="221" t="s">
        <v>68</v>
      </c>
      <c r="B354" s="201">
        <f>SUM(B349)</f>
        <v>50000</v>
      </c>
      <c r="C354" s="202">
        <f>SUM(C349)</f>
        <v>50000</v>
      </c>
      <c r="D354" s="202">
        <f>SUM(D349)</f>
        <v>50000</v>
      </c>
      <c r="E354" s="202">
        <f>SUM(E349)</f>
        <v>50000</v>
      </c>
      <c r="F354" s="201">
        <f>SUM(F349)</f>
        <v>34013.83</v>
      </c>
      <c r="G354" s="202">
        <f>E354-F354</f>
        <v>15986.169999999998</v>
      </c>
      <c r="H354" s="203">
        <f>F354/E354*100</f>
        <v>68.02766</v>
      </c>
      <c r="I354" s="202">
        <f>I349</f>
        <v>18256.3</v>
      </c>
      <c r="J354" s="217"/>
    </row>
    <row r="355" spans="1:10" s="239" customFormat="1" ht="25.5" customHeight="1">
      <c r="A355" s="240" t="s">
        <v>81</v>
      </c>
      <c r="B355" s="270">
        <f>SUM(B320,B342,B348,B354)</f>
        <v>335596.53</v>
      </c>
      <c r="C355" s="241">
        <f>SUM(C320,C342,C348,C354)</f>
        <v>335596.53</v>
      </c>
      <c r="D355" s="241">
        <f>SUM(D320,D342,D348,D354)</f>
        <v>335596.53</v>
      </c>
      <c r="E355" s="241">
        <f>SUM(E320,E342,E348,E354)</f>
        <v>335596.53</v>
      </c>
      <c r="F355" s="241">
        <f>SUM(F320,F342,F348,F354)</f>
        <v>156385.07</v>
      </c>
      <c r="G355" s="241">
        <f>E355-F355</f>
        <v>179211.46000000002</v>
      </c>
      <c r="H355" s="242">
        <f>F355/E355*100</f>
        <v>46.5991319993684</v>
      </c>
      <c r="I355" s="241">
        <f>SUM(I320+I342+I348+I354)</f>
        <v>154387.16999999995</v>
      </c>
      <c r="J355" s="217"/>
    </row>
    <row r="356" spans="1:10" s="217" customFormat="1" ht="37.5" customHeight="1">
      <c r="A356" s="243" t="s">
        <v>58</v>
      </c>
      <c r="B356" s="226"/>
      <c r="C356" s="227"/>
      <c r="D356" s="227"/>
      <c r="E356" s="227"/>
      <c r="F356" s="226"/>
      <c r="G356" s="227"/>
      <c r="H356" s="238"/>
      <c r="I356" s="237"/>
      <c r="J356" s="199"/>
    </row>
    <row r="357" spans="1:10" s="72" customFormat="1" ht="24.75" customHeight="1">
      <c r="A357" s="24" t="s">
        <v>57</v>
      </c>
      <c r="B357" s="76">
        <v>204000</v>
      </c>
      <c r="C357" s="16">
        <v>204000</v>
      </c>
      <c r="D357" s="16">
        <v>204000</v>
      </c>
      <c r="E357" s="16">
        <v>253000</v>
      </c>
      <c r="F357" s="76">
        <v>237807.2</v>
      </c>
      <c r="G357" s="16">
        <f>E357-F357</f>
        <v>15192.799999999988</v>
      </c>
      <c r="H357" s="23">
        <f>F357/E357*100</f>
        <v>93.99494071146246</v>
      </c>
      <c r="I357" s="16">
        <v>327768.65</v>
      </c>
      <c r="J357" s="79"/>
    </row>
    <row r="358" spans="1:10" s="72" customFormat="1" ht="24.75" customHeight="1">
      <c r="A358" s="24" t="s">
        <v>60</v>
      </c>
      <c r="B358" s="76">
        <v>1826820</v>
      </c>
      <c r="C358" s="16">
        <v>1826820</v>
      </c>
      <c r="D358" s="16">
        <v>1826820</v>
      </c>
      <c r="E358" s="16">
        <v>1826820</v>
      </c>
      <c r="F358" s="76">
        <v>2140309.93</v>
      </c>
      <c r="G358" s="16">
        <f>E358-F358</f>
        <v>-313489.93000000017</v>
      </c>
      <c r="H358" s="23">
        <f>F358/E358*100</f>
        <v>117.16041700879126</v>
      </c>
      <c r="I358" s="16">
        <v>2947300.33</v>
      </c>
      <c r="J358" s="79"/>
    </row>
    <row r="359" spans="1:10" s="72" customFormat="1" ht="19.5" customHeight="1">
      <c r="A359" s="45"/>
      <c r="B359" s="74"/>
      <c r="C359" s="46"/>
      <c r="D359" s="46"/>
      <c r="E359" s="46"/>
      <c r="F359" s="74"/>
      <c r="G359" s="384" t="s">
        <v>92</v>
      </c>
      <c r="H359" s="60"/>
      <c r="I359" s="46"/>
      <c r="J359" s="79"/>
    </row>
    <row r="360" spans="1:10" s="72" customFormat="1" ht="19.5" customHeight="1">
      <c r="A360" s="45"/>
      <c r="B360" s="74"/>
      <c r="C360" s="46"/>
      <c r="D360" s="46"/>
      <c r="E360" s="46"/>
      <c r="F360" s="74"/>
      <c r="G360" s="385"/>
      <c r="H360" s="60"/>
      <c r="I360" s="46"/>
      <c r="J360" s="79"/>
    </row>
    <row r="361" spans="1:10" s="217" customFormat="1" ht="30" customHeight="1">
      <c r="A361" s="221" t="s">
        <v>71</v>
      </c>
      <c r="B361" s="201">
        <f>SUM(B357,B358)</f>
        <v>2030820</v>
      </c>
      <c r="C361" s="202">
        <f>SUM(C357,C358)</f>
        <v>2030820</v>
      </c>
      <c r="D361" s="202">
        <f>SUM(D357,D358)</f>
        <v>2030820</v>
      </c>
      <c r="E361" s="202">
        <f>SUM(E357,E358)</f>
        <v>2079820</v>
      </c>
      <c r="F361" s="201">
        <f>SUM(F357,F358)</f>
        <v>2378117.1300000004</v>
      </c>
      <c r="G361" s="202">
        <f>E361-F361</f>
        <v>-298297.13000000035</v>
      </c>
      <c r="H361" s="203">
        <f>F361/E361*100</f>
        <v>114.34244934657809</v>
      </c>
      <c r="I361" s="202">
        <f>I357+I358</f>
        <v>3275068.98</v>
      </c>
      <c r="J361" s="199"/>
    </row>
    <row r="362" spans="1:10" s="72" customFormat="1" ht="24.75" customHeight="1">
      <c r="A362" s="22" t="s">
        <v>87</v>
      </c>
      <c r="B362" s="76">
        <v>10000</v>
      </c>
      <c r="C362" s="16">
        <v>10000</v>
      </c>
      <c r="D362" s="16">
        <v>10000</v>
      </c>
      <c r="E362" s="16">
        <v>10000</v>
      </c>
      <c r="F362" s="16">
        <v>1101.89</v>
      </c>
      <c r="G362" s="16">
        <f>E362-F362</f>
        <v>8898.11</v>
      </c>
      <c r="H362" s="23">
        <f>F362/E362*100</f>
        <v>11.0189</v>
      </c>
      <c r="I362" s="16">
        <v>1439.25</v>
      </c>
      <c r="J362" s="79"/>
    </row>
    <row r="363" spans="1:10" s="72" customFormat="1" ht="24.75" customHeight="1">
      <c r="A363" s="24" t="s">
        <v>55</v>
      </c>
      <c r="B363" s="76">
        <v>50000</v>
      </c>
      <c r="C363" s="16">
        <v>50000</v>
      </c>
      <c r="D363" s="16">
        <v>50000</v>
      </c>
      <c r="E363" s="16">
        <v>50000</v>
      </c>
      <c r="F363" s="76">
        <v>9916.87</v>
      </c>
      <c r="G363" s="16">
        <f>E363-F363</f>
        <v>40083.13</v>
      </c>
      <c r="H363" s="23">
        <f>F363/E363*100</f>
        <v>19.833740000000002</v>
      </c>
      <c r="I363" s="16">
        <v>16025.13</v>
      </c>
      <c r="J363" s="79"/>
    </row>
    <row r="364" spans="1:10" s="244" customFormat="1" ht="30" customHeight="1">
      <c r="A364" s="210" t="s">
        <v>74</v>
      </c>
      <c r="B364" s="201">
        <f>B362+B363</f>
        <v>60000</v>
      </c>
      <c r="C364" s="202">
        <f>C362+C363</f>
        <v>60000</v>
      </c>
      <c r="D364" s="202">
        <f>D362+D363</f>
        <v>60000</v>
      </c>
      <c r="E364" s="202">
        <f>E362+E363</f>
        <v>60000</v>
      </c>
      <c r="F364" s="201">
        <f>F362+F363</f>
        <v>11018.76</v>
      </c>
      <c r="G364" s="202">
        <f>E364-F364</f>
        <v>48981.24</v>
      </c>
      <c r="H364" s="203">
        <f>F364/E364*100</f>
        <v>18.3646</v>
      </c>
      <c r="I364" s="202">
        <f>I362+I363</f>
        <v>17464.379999999997</v>
      </c>
      <c r="J364" s="220"/>
    </row>
    <row r="365" spans="1:10" s="217" customFormat="1" ht="30" customHeight="1">
      <c r="A365" s="221" t="s">
        <v>59</v>
      </c>
      <c r="B365" s="201">
        <f>SUM(B361+B364)</f>
        <v>2090820</v>
      </c>
      <c r="C365" s="202">
        <f>SUM(C361+C364)</f>
        <v>2090820</v>
      </c>
      <c r="D365" s="202">
        <f>SUM(D361+D364)</f>
        <v>2090820</v>
      </c>
      <c r="E365" s="202">
        <f>SUM(E361+E364)</f>
        <v>2139820</v>
      </c>
      <c r="F365" s="201">
        <f>SUM(F361+F364)</f>
        <v>2389135.89</v>
      </c>
      <c r="G365" s="202">
        <f>E365-F365</f>
        <v>-249315.89000000013</v>
      </c>
      <c r="H365" s="203">
        <f>F365/E365*100</f>
        <v>111.65125524576834</v>
      </c>
      <c r="I365" s="202">
        <f>I361+I364</f>
        <v>3292533.36</v>
      </c>
      <c r="J365" s="199"/>
    </row>
    <row r="366" spans="1:10" s="217" customFormat="1" ht="47.25" customHeight="1">
      <c r="A366" s="243" t="s">
        <v>120</v>
      </c>
      <c r="B366" s="226"/>
      <c r="C366" s="227"/>
      <c r="D366" s="227"/>
      <c r="E366" s="227"/>
      <c r="F366" s="226"/>
      <c r="G366" s="227"/>
      <c r="H366" s="238"/>
      <c r="I366" s="237"/>
      <c r="J366" s="199"/>
    </row>
    <row r="367" spans="1:10" s="72" customFormat="1" ht="24.75" customHeight="1">
      <c r="A367" s="24" t="s">
        <v>57</v>
      </c>
      <c r="B367" s="76">
        <v>438600</v>
      </c>
      <c r="C367" s="16">
        <v>438600</v>
      </c>
      <c r="D367" s="16">
        <v>438600</v>
      </c>
      <c r="E367" s="16">
        <v>511900</v>
      </c>
      <c r="F367" s="76">
        <v>424824.72</v>
      </c>
      <c r="G367" s="16">
        <f>E367-F367</f>
        <v>87075.28000000003</v>
      </c>
      <c r="H367" s="23">
        <f aca="true" t="shared" si="1" ref="H367:H373">F367/E367*100</f>
        <v>82.98978706778666</v>
      </c>
      <c r="I367" s="16">
        <v>561500.07</v>
      </c>
      <c r="J367" s="79"/>
    </row>
    <row r="368" spans="1:10" s="72" customFormat="1" ht="24.75" customHeight="1">
      <c r="A368" s="24" t="s">
        <v>60</v>
      </c>
      <c r="B368" s="76">
        <v>3511860</v>
      </c>
      <c r="C368" s="16">
        <v>3511860</v>
      </c>
      <c r="D368" s="16">
        <v>3511860</v>
      </c>
      <c r="E368" s="16">
        <v>3511860</v>
      </c>
      <c r="F368" s="76">
        <v>3386674.68</v>
      </c>
      <c r="G368" s="16">
        <f aca="true" t="shared" si="2" ref="G368:G434">E368-F368</f>
        <v>125185.31999999983</v>
      </c>
      <c r="H368" s="23">
        <f t="shared" si="1"/>
        <v>96.43535562351575</v>
      </c>
      <c r="I368" s="16">
        <v>4492000.98</v>
      </c>
      <c r="J368" s="79"/>
    </row>
    <row r="369" spans="1:10" s="217" customFormat="1" ht="30" customHeight="1">
      <c r="A369" s="210" t="s">
        <v>71</v>
      </c>
      <c r="B369" s="201">
        <f>SUM(B367,B368)</f>
        <v>3950460</v>
      </c>
      <c r="C369" s="202">
        <f>SUM(C367,C368)</f>
        <v>3950460</v>
      </c>
      <c r="D369" s="202">
        <f>SUM(D367,D368)</f>
        <v>3950460</v>
      </c>
      <c r="E369" s="202">
        <f>SUM(E367,E368)</f>
        <v>4023760</v>
      </c>
      <c r="F369" s="202">
        <f>SUM(F367,F368)</f>
        <v>3811499.4000000004</v>
      </c>
      <c r="G369" s="202">
        <f t="shared" si="2"/>
        <v>212260.59999999963</v>
      </c>
      <c r="H369" s="203">
        <f t="shared" si="1"/>
        <v>94.72481957174385</v>
      </c>
      <c r="I369" s="202">
        <f>I367+I368</f>
        <v>5053501.050000001</v>
      </c>
      <c r="J369" s="199"/>
    </row>
    <row r="370" spans="1:10" s="72" customFormat="1" ht="27.75" customHeight="1">
      <c r="A370" s="24" t="s">
        <v>100</v>
      </c>
      <c r="B370" s="76">
        <v>15000</v>
      </c>
      <c r="C370" s="16">
        <v>15000</v>
      </c>
      <c r="D370" s="16">
        <v>15000</v>
      </c>
      <c r="E370" s="16">
        <v>15000</v>
      </c>
      <c r="F370" s="76">
        <v>12962.02</v>
      </c>
      <c r="G370" s="16">
        <f t="shared" si="2"/>
        <v>2037.9799999999996</v>
      </c>
      <c r="H370" s="23">
        <f t="shared" si="1"/>
        <v>86.41346666666666</v>
      </c>
      <c r="I370" s="16">
        <v>3478.2</v>
      </c>
      <c r="J370" s="79"/>
    </row>
    <row r="371" spans="1:10" s="72" customFormat="1" ht="28.5" customHeight="1">
      <c r="A371" s="24" t="s">
        <v>55</v>
      </c>
      <c r="B371" s="76">
        <v>177500</v>
      </c>
      <c r="C371" s="16">
        <v>177500</v>
      </c>
      <c r="D371" s="16">
        <v>177500</v>
      </c>
      <c r="E371" s="16">
        <v>177500</v>
      </c>
      <c r="F371" s="76">
        <v>115617.96</v>
      </c>
      <c r="G371" s="16">
        <f t="shared" si="2"/>
        <v>61882.03999999999</v>
      </c>
      <c r="H371" s="23">
        <f t="shared" si="1"/>
        <v>65.13687887323944</v>
      </c>
      <c r="I371" s="16">
        <v>27826.02</v>
      </c>
      <c r="J371" s="79"/>
    </row>
    <row r="372" spans="1:10" s="217" customFormat="1" ht="25.5" customHeight="1">
      <c r="A372" s="210" t="s">
        <v>74</v>
      </c>
      <c r="B372" s="201">
        <f>SUM(B370,B371)</f>
        <v>192500</v>
      </c>
      <c r="C372" s="202">
        <f>SUM(C370,C371)</f>
        <v>192500</v>
      </c>
      <c r="D372" s="202">
        <f>SUM(D370,D371)</f>
        <v>192500</v>
      </c>
      <c r="E372" s="202">
        <f>SUM(E370,E371)</f>
        <v>192500</v>
      </c>
      <c r="F372" s="202">
        <f>SUM(F370,F371)</f>
        <v>128579.98000000001</v>
      </c>
      <c r="G372" s="202">
        <f t="shared" si="2"/>
        <v>63920.01999999999</v>
      </c>
      <c r="H372" s="203">
        <f t="shared" si="1"/>
        <v>66.79479480519481</v>
      </c>
      <c r="I372" s="202">
        <f>I370+I371</f>
        <v>31304.22</v>
      </c>
      <c r="J372" s="199"/>
    </row>
    <row r="373" spans="1:10" s="217" customFormat="1" ht="30" customHeight="1">
      <c r="A373" s="210" t="s">
        <v>88</v>
      </c>
      <c r="B373" s="201">
        <f>SUM(B369,B372)</f>
        <v>4142960</v>
      </c>
      <c r="C373" s="202">
        <f>SUM(C369,C372)</f>
        <v>4142960</v>
      </c>
      <c r="D373" s="202">
        <f>SUM(D369,D372)</f>
        <v>4142960</v>
      </c>
      <c r="E373" s="202">
        <f>SUM(E369,E372)</f>
        <v>4216260</v>
      </c>
      <c r="F373" s="202">
        <f>SUM(F369,F372)</f>
        <v>3940079.3800000004</v>
      </c>
      <c r="G373" s="202">
        <f t="shared" si="2"/>
        <v>276180.61999999965</v>
      </c>
      <c r="H373" s="203">
        <f t="shared" si="1"/>
        <v>93.44963024101929</v>
      </c>
      <c r="I373" s="202">
        <f>I369+I372</f>
        <v>5084805.2700000005</v>
      </c>
      <c r="J373" s="199"/>
    </row>
    <row r="374" spans="1:10" s="250" customFormat="1" ht="46.5" customHeight="1">
      <c r="A374" s="243" t="s">
        <v>173</v>
      </c>
      <c r="B374" s="245"/>
      <c r="C374" s="246"/>
      <c r="D374" s="246"/>
      <c r="E374" s="246"/>
      <c r="F374" s="245"/>
      <c r="G374" s="246"/>
      <c r="H374" s="247"/>
      <c r="I374" s="248"/>
      <c r="J374" s="249"/>
    </row>
    <row r="375" spans="1:10" s="72" customFormat="1" ht="24.75" customHeight="1">
      <c r="A375" s="24" t="s">
        <v>57</v>
      </c>
      <c r="B375" s="341">
        <v>1693200</v>
      </c>
      <c r="C375" s="327">
        <v>819200</v>
      </c>
      <c r="D375" s="327">
        <v>819200</v>
      </c>
      <c r="E375" s="327">
        <v>667850</v>
      </c>
      <c r="F375" s="341">
        <v>445810.97</v>
      </c>
      <c r="G375" s="327">
        <f t="shared" si="2"/>
        <v>222039.03000000003</v>
      </c>
      <c r="H375" s="342">
        <f aca="true" t="shared" si="3" ref="H375:H381">F375/E375*100</f>
        <v>66.75315864340796</v>
      </c>
      <c r="I375" s="327">
        <v>973681.78</v>
      </c>
      <c r="J375" s="343"/>
    </row>
    <row r="376" spans="1:10" s="72" customFormat="1" ht="24.75" customHeight="1">
      <c r="A376" s="24" t="s">
        <v>60</v>
      </c>
      <c r="B376" s="341">
        <v>13545600</v>
      </c>
      <c r="C376" s="327">
        <v>13545600</v>
      </c>
      <c r="D376" s="327">
        <v>13545600</v>
      </c>
      <c r="E376" s="327">
        <v>13545600</v>
      </c>
      <c r="F376" s="341">
        <v>3566888.75</v>
      </c>
      <c r="G376" s="327">
        <f t="shared" si="2"/>
        <v>9978711.25</v>
      </c>
      <c r="H376" s="342">
        <f t="shared" si="3"/>
        <v>26.332452973659343</v>
      </c>
      <c r="I376" s="327">
        <v>7790331.08</v>
      </c>
      <c r="J376" s="343"/>
    </row>
    <row r="377" spans="1:10" s="217" customFormat="1" ht="30" customHeight="1">
      <c r="A377" s="221" t="s">
        <v>71</v>
      </c>
      <c r="B377" s="333">
        <f>SUM(B375,B376)</f>
        <v>15238800</v>
      </c>
      <c r="C377" s="334">
        <f>SUM(C375,C376)</f>
        <v>14364800</v>
      </c>
      <c r="D377" s="334">
        <f>SUM(D375,D376)</f>
        <v>14364800</v>
      </c>
      <c r="E377" s="334">
        <f>SUM(E375,E376)</f>
        <v>14213450</v>
      </c>
      <c r="F377" s="333">
        <f>SUM(F375,F376)</f>
        <v>4012699.7199999997</v>
      </c>
      <c r="G377" s="334">
        <f t="shared" si="2"/>
        <v>10200750.280000001</v>
      </c>
      <c r="H377" s="335">
        <f t="shared" si="3"/>
        <v>28.23170813560395</v>
      </c>
      <c r="I377" s="334">
        <f>SUM(I375,I376)</f>
        <v>8764012.86</v>
      </c>
      <c r="J377" s="344"/>
    </row>
    <row r="378" spans="1:10" s="72" customFormat="1" ht="27" customHeight="1">
      <c r="A378" s="69" t="s">
        <v>100</v>
      </c>
      <c r="B378" s="77">
        <v>100000</v>
      </c>
      <c r="C378" s="18">
        <v>100000</v>
      </c>
      <c r="D378" s="18">
        <v>100000</v>
      </c>
      <c r="E378" s="18">
        <v>100000</v>
      </c>
      <c r="F378" s="77">
        <v>0</v>
      </c>
      <c r="G378" s="18">
        <f t="shared" si="2"/>
        <v>100000</v>
      </c>
      <c r="H378" s="26">
        <f t="shared" si="3"/>
        <v>0</v>
      </c>
      <c r="I378" s="18">
        <v>32422.8</v>
      </c>
      <c r="J378" s="79"/>
    </row>
    <row r="379" spans="1:10" s="72" customFormat="1" ht="27.75" customHeight="1">
      <c r="A379" s="24" t="s">
        <v>55</v>
      </c>
      <c r="B379" s="76">
        <v>200000</v>
      </c>
      <c r="C379" s="16">
        <v>200000</v>
      </c>
      <c r="D379" s="16">
        <v>200000</v>
      </c>
      <c r="E379" s="16">
        <v>200000</v>
      </c>
      <c r="F379" s="76">
        <v>0</v>
      </c>
      <c r="G379" s="16">
        <f t="shared" si="2"/>
        <v>200000</v>
      </c>
      <c r="H379" s="23">
        <f t="shared" si="3"/>
        <v>0</v>
      </c>
      <c r="I379" s="16">
        <v>259411.4</v>
      </c>
      <c r="J379" s="79"/>
    </row>
    <row r="380" spans="1:10" s="217" customFormat="1" ht="32.25" customHeight="1">
      <c r="A380" s="210" t="s">
        <v>74</v>
      </c>
      <c r="B380" s="202">
        <f>SUM(B378,B379)</f>
        <v>300000</v>
      </c>
      <c r="C380" s="202">
        <f>SUM(C378,C379)</f>
        <v>300000</v>
      </c>
      <c r="D380" s="202">
        <f>SUM(D378,D379)</f>
        <v>300000</v>
      </c>
      <c r="E380" s="202">
        <f>SUM(E378,E379)</f>
        <v>300000</v>
      </c>
      <c r="F380" s="202">
        <f>SUM(F378,F379)</f>
        <v>0</v>
      </c>
      <c r="G380" s="202">
        <f t="shared" si="2"/>
        <v>300000</v>
      </c>
      <c r="H380" s="203">
        <f t="shared" si="3"/>
        <v>0</v>
      </c>
      <c r="I380" s="202">
        <f>SUM(I378,I379)</f>
        <v>291834.2</v>
      </c>
      <c r="J380" s="199"/>
    </row>
    <row r="381" spans="1:10" s="217" customFormat="1" ht="39" customHeight="1">
      <c r="A381" s="221" t="s">
        <v>105</v>
      </c>
      <c r="B381" s="333">
        <f>SUM(B377+B380)</f>
        <v>15538800</v>
      </c>
      <c r="C381" s="334">
        <f>SUM(C377+C380)</f>
        <v>14664800</v>
      </c>
      <c r="D381" s="334">
        <f>SUM(D377+D380)</f>
        <v>14664800</v>
      </c>
      <c r="E381" s="334">
        <f>SUM(E377+E380)</f>
        <v>14513450</v>
      </c>
      <c r="F381" s="333">
        <f>SUM(F377+F380)</f>
        <v>4012699.7199999997</v>
      </c>
      <c r="G381" s="334">
        <f t="shared" si="2"/>
        <v>10500750.280000001</v>
      </c>
      <c r="H381" s="335">
        <f t="shared" si="3"/>
        <v>27.6481451343409</v>
      </c>
      <c r="I381" s="334">
        <f>SUM(I377+I380)</f>
        <v>9055847.059999999</v>
      </c>
      <c r="J381" s="199"/>
    </row>
    <row r="382" spans="1:10" s="217" customFormat="1" ht="37.5" customHeight="1">
      <c r="A382" s="210" t="s">
        <v>355</v>
      </c>
      <c r="B382" s="201"/>
      <c r="C382" s="202"/>
      <c r="D382" s="202"/>
      <c r="E382" s="202"/>
      <c r="F382" s="202"/>
      <c r="G382" s="202"/>
      <c r="H382" s="203"/>
      <c r="I382" s="202"/>
      <c r="J382" s="199"/>
    </row>
    <row r="383" spans="1:10" s="72" customFormat="1" ht="24.75" customHeight="1">
      <c r="A383" s="24" t="s">
        <v>167</v>
      </c>
      <c r="B383" s="76">
        <f>SUM(B385,B387)</f>
        <v>9825074.059999999</v>
      </c>
      <c r="C383" s="16">
        <f>SUM(C385,C387)</f>
        <v>9825074.059999999</v>
      </c>
      <c r="D383" s="16">
        <f>SUM(D385,D387)</f>
        <v>9825074.059999999</v>
      </c>
      <c r="E383" s="16">
        <f>SUM(E385,E387)</f>
        <v>9825074.059999999</v>
      </c>
      <c r="F383" s="76">
        <f>SUM(F384:F387)</f>
        <v>5773774.65</v>
      </c>
      <c r="G383" s="6">
        <f t="shared" si="2"/>
        <v>4051299.4099999983</v>
      </c>
      <c r="H383" s="7">
        <f>F383/E383*100</f>
        <v>58.76571122762611</v>
      </c>
      <c r="I383" s="6">
        <v>6971365.35</v>
      </c>
      <c r="J383" s="79"/>
    </row>
    <row r="384" spans="1:10" s="72" customFormat="1" ht="21.75" customHeight="1">
      <c r="A384" s="45"/>
      <c r="B384" s="99" t="s">
        <v>99</v>
      </c>
      <c r="C384" s="264" t="s">
        <v>99</v>
      </c>
      <c r="D384" s="264" t="s">
        <v>99</v>
      </c>
      <c r="E384" s="264" t="s">
        <v>99</v>
      </c>
      <c r="F384" s="74">
        <v>5773774.65</v>
      </c>
      <c r="G384" s="36"/>
      <c r="H384" s="38"/>
      <c r="I384" s="36"/>
      <c r="J384" s="79"/>
    </row>
    <row r="385" spans="1:10" s="72" customFormat="1" ht="21.75" customHeight="1">
      <c r="A385" s="99"/>
      <c r="B385" s="74">
        <v>4954989</v>
      </c>
      <c r="C385" s="46">
        <v>4954989</v>
      </c>
      <c r="D385" s="46">
        <v>4954989</v>
      </c>
      <c r="E385" s="46">
        <v>4954989</v>
      </c>
      <c r="F385" s="74"/>
      <c r="G385" s="106"/>
      <c r="H385" s="38"/>
      <c r="I385" s="36"/>
      <c r="J385" s="79"/>
    </row>
    <row r="386" spans="1:10" s="72" customFormat="1" ht="21.75" customHeight="1">
      <c r="A386" s="99"/>
      <c r="B386" s="383" t="s">
        <v>344</v>
      </c>
      <c r="C386" s="383" t="s">
        <v>344</v>
      </c>
      <c r="D386" s="383" t="s">
        <v>344</v>
      </c>
      <c r="E386" s="383" t="s">
        <v>344</v>
      </c>
      <c r="F386" s="74"/>
      <c r="G386" s="106"/>
      <c r="H386" s="38"/>
      <c r="I386" s="36"/>
      <c r="J386" s="79"/>
    </row>
    <row r="387" spans="1:10" s="72" customFormat="1" ht="21.75" customHeight="1">
      <c r="A387" s="99"/>
      <c r="B387" s="74">
        <v>4870085.06</v>
      </c>
      <c r="C387" s="46">
        <v>4870085.06</v>
      </c>
      <c r="D387" s="46">
        <v>4870085.06</v>
      </c>
      <c r="E387" s="46">
        <v>4870085.06</v>
      </c>
      <c r="F387" s="74"/>
      <c r="G387" s="106"/>
      <c r="H387" s="38"/>
      <c r="I387" s="36"/>
      <c r="J387" s="79"/>
    </row>
    <row r="388" spans="1:10" s="217" customFormat="1" ht="43.5" customHeight="1">
      <c r="A388" s="221" t="s">
        <v>71</v>
      </c>
      <c r="B388" s="201">
        <f>SUM(B383)</f>
        <v>9825074.059999999</v>
      </c>
      <c r="C388" s="202">
        <f>SUM(C383)</f>
        <v>9825074.059999999</v>
      </c>
      <c r="D388" s="202">
        <f>SUM(D383)</f>
        <v>9825074.059999999</v>
      </c>
      <c r="E388" s="202">
        <f>SUM(E383)</f>
        <v>9825074.059999999</v>
      </c>
      <c r="F388" s="201">
        <f>SUM(F383)</f>
        <v>5773774.65</v>
      </c>
      <c r="G388" s="202">
        <f t="shared" si="2"/>
        <v>4051299.4099999983</v>
      </c>
      <c r="H388" s="203">
        <f>F388/E388*100</f>
        <v>58.76571122762611</v>
      </c>
      <c r="I388" s="202">
        <f>I383</f>
        <v>6971365.35</v>
      </c>
      <c r="J388" s="199"/>
    </row>
    <row r="389" spans="1:10" s="217" customFormat="1" ht="34.5" customHeight="1">
      <c r="A389" s="210" t="s">
        <v>89</v>
      </c>
      <c r="B389" s="201">
        <f>SUM(B388)</f>
        <v>9825074.059999999</v>
      </c>
      <c r="C389" s="202">
        <f>SUM(C388)</f>
        <v>9825074.059999999</v>
      </c>
      <c r="D389" s="202">
        <f>SUM(D388)</f>
        <v>9825074.059999999</v>
      </c>
      <c r="E389" s="202">
        <f>SUM(E388)</f>
        <v>9825074.059999999</v>
      </c>
      <c r="F389" s="202">
        <f>SUM(F388)</f>
        <v>5773774.65</v>
      </c>
      <c r="G389" s="202">
        <f t="shared" si="2"/>
        <v>4051299.4099999983</v>
      </c>
      <c r="H389" s="203">
        <f>F389/E389*100</f>
        <v>58.76571122762611</v>
      </c>
      <c r="I389" s="202">
        <f>I388</f>
        <v>6971365.35</v>
      </c>
      <c r="J389" s="199"/>
    </row>
    <row r="390" spans="1:10" s="217" customFormat="1" ht="34.5" customHeight="1">
      <c r="A390" s="210" t="s">
        <v>110</v>
      </c>
      <c r="B390" s="201"/>
      <c r="C390" s="202"/>
      <c r="D390" s="202"/>
      <c r="E390" s="202"/>
      <c r="F390" s="202"/>
      <c r="G390" s="202"/>
      <c r="H390" s="203"/>
      <c r="I390" s="202"/>
      <c r="J390" s="199"/>
    </row>
    <row r="391" spans="1:10" s="136" customFormat="1" ht="24.75" customHeight="1">
      <c r="A391" s="24" t="s">
        <v>57</v>
      </c>
      <c r="B391" s="345">
        <v>2669340</v>
      </c>
      <c r="C391" s="346">
        <v>2669340</v>
      </c>
      <c r="D391" s="346">
        <v>2669340</v>
      </c>
      <c r="E391" s="346">
        <v>2417570</v>
      </c>
      <c r="F391" s="345">
        <v>494335.02</v>
      </c>
      <c r="G391" s="346">
        <f aca="true" t="shared" si="4" ref="G391:G399">E391-F391</f>
        <v>1923234.98</v>
      </c>
      <c r="H391" s="347">
        <f aca="true" t="shared" si="5" ref="H391:H399">F391/E391*100</f>
        <v>20.447599035395044</v>
      </c>
      <c r="I391" s="346">
        <v>25850.95</v>
      </c>
      <c r="J391" s="79"/>
    </row>
    <row r="392" spans="1:10" s="136" customFormat="1" ht="24.75" customHeight="1">
      <c r="A392" s="24" t="s">
        <v>60</v>
      </c>
      <c r="B392" s="345">
        <v>15187800</v>
      </c>
      <c r="C392" s="346">
        <v>15187800</v>
      </c>
      <c r="D392" s="346">
        <v>15187800</v>
      </c>
      <c r="E392" s="346">
        <v>15187800</v>
      </c>
      <c r="F392" s="345">
        <v>2848946.58</v>
      </c>
      <c r="G392" s="346">
        <f t="shared" si="4"/>
        <v>12338853.42</v>
      </c>
      <c r="H392" s="347">
        <f t="shared" si="5"/>
        <v>18.758125469126536</v>
      </c>
      <c r="I392" s="346">
        <v>232402.53</v>
      </c>
      <c r="J392" s="79"/>
    </row>
    <row r="393" spans="1:10" s="217" customFormat="1" ht="30" customHeight="1">
      <c r="A393" s="221" t="s">
        <v>71</v>
      </c>
      <c r="B393" s="333">
        <f>SUM(B391:B392)</f>
        <v>17857140</v>
      </c>
      <c r="C393" s="333">
        <f>SUM(C391:C392)</f>
        <v>17857140</v>
      </c>
      <c r="D393" s="333">
        <f>SUM(D391:D392)</f>
        <v>17857140</v>
      </c>
      <c r="E393" s="333">
        <f>SUM(E391:E392)</f>
        <v>17605370</v>
      </c>
      <c r="F393" s="333">
        <f>SUM(F391:F392)</f>
        <v>3343281.6</v>
      </c>
      <c r="G393" s="333">
        <f t="shared" si="4"/>
        <v>14262088.4</v>
      </c>
      <c r="H393" s="335">
        <f t="shared" si="5"/>
        <v>18.990124036018557</v>
      </c>
      <c r="I393" s="334">
        <f>SUM(I391,I392)</f>
        <v>258253.48</v>
      </c>
      <c r="J393" s="344"/>
    </row>
    <row r="394" spans="1:10" s="136" customFormat="1" ht="24.75" customHeight="1">
      <c r="A394" s="24" t="s">
        <v>87</v>
      </c>
      <c r="B394" s="345">
        <v>0</v>
      </c>
      <c r="C394" s="346">
        <v>0</v>
      </c>
      <c r="D394" s="346">
        <v>0</v>
      </c>
      <c r="E394" s="346">
        <v>280820</v>
      </c>
      <c r="F394" s="345">
        <v>41667.81</v>
      </c>
      <c r="G394" s="346">
        <f t="shared" si="4"/>
        <v>239152.19</v>
      </c>
      <c r="H394" s="347">
        <f t="shared" si="5"/>
        <v>14.837906844241862</v>
      </c>
      <c r="I394" s="346">
        <v>0</v>
      </c>
      <c r="J394" s="79"/>
    </row>
    <row r="395" spans="1:10" s="136" customFormat="1" ht="24.75" customHeight="1">
      <c r="A395" s="24" t="s">
        <v>244</v>
      </c>
      <c r="B395" s="345">
        <v>0</v>
      </c>
      <c r="C395" s="346">
        <v>0</v>
      </c>
      <c r="D395" s="346">
        <v>0</v>
      </c>
      <c r="E395" s="346">
        <v>0</v>
      </c>
      <c r="F395" s="345">
        <v>236117.07</v>
      </c>
      <c r="G395" s="346">
        <f t="shared" si="4"/>
        <v>-236117.07</v>
      </c>
      <c r="H395" s="347"/>
      <c r="I395" s="346">
        <v>0</v>
      </c>
      <c r="J395" s="79"/>
    </row>
    <row r="396" spans="1:10" s="136" customFormat="1" ht="19.5" customHeight="1">
      <c r="A396" s="45"/>
      <c r="B396" s="348"/>
      <c r="C396" s="348"/>
      <c r="D396" s="348"/>
      <c r="E396" s="348"/>
      <c r="F396" s="348"/>
      <c r="G396" s="400" t="s">
        <v>92</v>
      </c>
      <c r="H396" s="349"/>
      <c r="I396" s="350"/>
      <c r="J396" s="79"/>
    </row>
    <row r="397" spans="1:10" s="136" customFormat="1" ht="19.5" customHeight="1">
      <c r="A397" s="45"/>
      <c r="B397" s="348"/>
      <c r="C397" s="348"/>
      <c r="D397" s="348"/>
      <c r="E397" s="348"/>
      <c r="F397" s="348"/>
      <c r="G397" s="401"/>
      <c r="H397" s="349"/>
      <c r="I397" s="350"/>
      <c r="J397" s="79"/>
    </row>
    <row r="398" spans="1:10" s="217" customFormat="1" ht="30" customHeight="1">
      <c r="A398" s="221" t="s">
        <v>74</v>
      </c>
      <c r="B398" s="351">
        <f>SUM(B394:B395)</f>
        <v>0</v>
      </c>
      <c r="C398" s="351">
        <f>SUM(C394:C395)</f>
        <v>0</v>
      </c>
      <c r="D398" s="351">
        <f>SUM(D394:D395)</f>
        <v>0</v>
      </c>
      <c r="E398" s="351">
        <f>SUM(E394:E395)</f>
        <v>280820</v>
      </c>
      <c r="F398" s="351">
        <f>SUM(F394:F395)</f>
        <v>277784.88</v>
      </c>
      <c r="G398" s="352">
        <f t="shared" si="4"/>
        <v>3035.1199999999953</v>
      </c>
      <c r="H398" s="353">
        <f t="shared" si="5"/>
        <v>98.91919378961612</v>
      </c>
      <c r="I398" s="352">
        <v>0</v>
      </c>
      <c r="J398" s="199"/>
    </row>
    <row r="399" spans="1:10" s="217" customFormat="1" ht="30" customHeight="1">
      <c r="A399" s="221" t="s">
        <v>111</v>
      </c>
      <c r="B399" s="333">
        <f>SUM(B393,B398)</f>
        <v>17857140</v>
      </c>
      <c r="C399" s="333">
        <f>SUM(C393,C398)</f>
        <v>17857140</v>
      </c>
      <c r="D399" s="333">
        <f>SUM(D393,D398)</f>
        <v>17857140</v>
      </c>
      <c r="E399" s="333">
        <f>SUM(E393,E398)</f>
        <v>17886190</v>
      </c>
      <c r="F399" s="333">
        <f>SUM(F393,F398)</f>
        <v>3621066.48</v>
      </c>
      <c r="G399" s="333">
        <f t="shared" si="4"/>
        <v>14265123.52</v>
      </c>
      <c r="H399" s="335">
        <f t="shared" si="5"/>
        <v>20.24504089467908</v>
      </c>
      <c r="I399" s="334">
        <f>I393</f>
        <v>258253.48</v>
      </c>
      <c r="J399" s="199"/>
    </row>
    <row r="400" spans="1:10" s="217" customFormat="1" ht="37.5" customHeight="1">
      <c r="A400" s="236" t="s">
        <v>121</v>
      </c>
      <c r="B400" s="207"/>
      <c r="C400" s="208"/>
      <c r="D400" s="208"/>
      <c r="E400" s="208"/>
      <c r="F400" s="207"/>
      <c r="G400" s="208"/>
      <c r="H400" s="209"/>
      <c r="I400" s="208"/>
      <c r="J400" s="199"/>
    </row>
    <row r="401" spans="1:10" s="136" customFormat="1" ht="24.75" customHeight="1">
      <c r="A401" s="50" t="s">
        <v>112</v>
      </c>
      <c r="B401" s="152">
        <v>0</v>
      </c>
      <c r="C401" s="152">
        <v>0</v>
      </c>
      <c r="D401" s="152">
        <v>0</v>
      </c>
      <c r="E401" s="152">
        <v>0</v>
      </c>
      <c r="F401" s="152">
        <v>0</v>
      </c>
      <c r="G401" s="152">
        <f t="shared" si="2"/>
        <v>0</v>
      </c>
      <c r="H401" s="157"/>
      <c r="I401" s="152">
        <v>409912.4</v>
      </c>
      <c r="J401" s="79"/>
    </row>
    <row r="402" spans="1:10" s="136" customFormat="1" ht="24.75" customHeight="1">
      <c r="A402" s="24" t="s">
        <v>131</v>
      </c>
      <c r="B402" s="147">
        <v>0</v>
      </c>
      <c r="C402" s="148">
        <v>0</v>
      </c>
      <c r="D402" s="148">
        <v>0</v>
      </c>
      <c r="E402" s="148">
        <v>0</v>
      </c>
      <c r="F402" s="147">
        <v>0</v>
      </c>
      <c r="G402" s="148">
        <f t="shared" si="2"/>
        <v>0</v>
      </c>
      <c r="H402" s="149"/>
      <c r="I402" s="148">
        <v>2322836.5</v>
      </c>
      <c r="J402" s="79"/>
    </row>
    <row r="403" spans="1:10" s="217" customFormat="1" ht="30" customHeight="1">
      <c r="A403" s="210" t="s">
        <v>71</v>
      </c>
      <c r="B403" s="201">
        <f>SUM(B401:B402)</f>
        <v>0</v>
      </c>
      <c r="C403" s="202">
        <f>SUM(C401:C402)</f>
        <v>0</v>
      </c>
      <c r="D403" s="202">
        <f>SUM(D401:D402)</f>
        <v>0</v>
      </c>
      <c r="E403" s="202">
        <f>SUM(E401:E402)</f>
        <v>0</v>
      </c>
      <c r="F403" s="202">
        <f>SUM(F401:F402)</f>
        <v>0</v>
      </c>
      <c r="G403" s="202">
        <f t="shared" si="2"/>
        <v>0</v>
      </c>
      <c r="H403" s="203"/>
      <c r="I403" s="202">
        <f>SUM(I401:I402)</f>
        <v>2732748.9</v>
      </c>
      <c r="J403" s="199"/>
    </row>
    <row r="404" spans="1:10" s="217" customFormat="1" ht="30" customHeight="1">
      <c r="A404" s="210" t="s">
        <v>113</v>
      </c>
      <c r="B404" s="201">
        <f>B403</f>
        <v>0</v>
      </c>
      <c r="C404" s="202">
        <f>C403</f>
        <v>0</v>
      </c>
      <c r="D404" s="202">
        <f>D403</f>
        <v>0</v>
      </c>
      <c r="E404" s="202">
        <f>E403</f>
        <v>0</v>
      </c>
      <c r="F404" s="202">
        <f>F403</f>
        <v>0</v>
      </c>
      <c r="G404" s="202">
        <f t="shared" si="2"/>
        <v>0</v>
      </c>
      <c r="H404" s="203"/>
      <c r="I404" s="202">
        <f>I403</f>
        <v>2732748.9</v>
      </c>
      <c r="J404" s="199"/>
    </row>
    <row r="405" spans="1:10" s="217" customFormat="1" ht="30" customHeight="1">
      <c r="A405" s="236" t="s">
        <v>122</v>
      </c>
      <c r="B405" s="207"/>
      <c r="C405" s="208"/>
      <c r="D405" s="208"/>
      <c r="E405" s="208"/>
      <c r="F405" s="207"/>
      <c r="G405" s="208"/>
      <c r="H405" s="209"/>
      <c r="I405" s="208"/>
      <c r="J405" s="199"/>
    </row>
    <row r="406" spans="1:10" s="136" customFormat="1" ht="24.75" customHeight="1">
      <c r="A406" s="24" t="s">
        <v>9</v>
      </c>
      <c r="B406" s="147">
        <v>90000</v>
      </c>
      <c r="C406" s="148">
        <v>90000</v>
      </c>
      <c r="D406" s="148">
        <v>85500</v>
      </c>
      <c r="E406" s="148">
        <v>0</v>
      </c>
      <c r="F406" s="147">
        <v>0</v>
      </c>
      <c r="G406" s="148">
        <f t="shared" si="2"/>
        <v>0</v>
      </c>
      <c r="H406" s="149"/>
      <c r="I406" s="148">
        <v>0</v>
      </c>
      <c r="J406" s="79"/>
    </row>
    <row r="407" spans="1:10" s="217" customFormat="1" ht="30" customHeight="1">
      <c r="A407" s="210" t="s">
        <v>65</v>
      </c>
      <c r="B407" s="201">
        <f>SUM(B406)</f>
        <v>90000</v>
      </c>
      <c r="C407" s="202">
        <f>SUM(C406)</f>
        <v>90000</v>
      </c>
      <c r="D407" s="202">
        <f>SUM(D406)</f>
        <v>85500</v>
      </c>
      <c r="E407" s="202">
        <f>SUM(E406)</f>
        <v>0</v>
      </c>
      <c r="F407" s="201">
        <f>SUM(F406)</f>
        <v>0</v>
      </c>
      <c r="G407" s="202">
        <f t="shared" si="2"/>
        <v>0</v>
      </c>
      <c r="H407" s="203"/>
      <c r="I407" s="202">
        <v>0</v>
      </c>
      <c r="J407" s="199"/>
    </row>
    <row r="408" spans="1:10" s="136" customFormat="1" ht="24.75" customHeight="1">
      <c r="A408" s="156" t="s">
        <v>18</v>
      </c>
      <c r="B408" s="147">
        <v>10000</v>
      </c>
      <c r="C408" s="148">
        <v>10000</v>
      </c>
      <c r="D408" s="148">
        <v>10000</v>
      </c>
      <c r="E408" s="148">
        <v>10000</v>
      </c>
      <c r="F408" s="147">
        <f>SUM(F409:F413)</f>
        <v>7203.75</v>
      </c>
      <c r="G408" s="148">
        <f t="shared" si="2"/>
        <v>2796.25</v>
      </c>
      <c r="H408" s="149">
        <f>F408/E408*100</f>
        <v>72.0375</v>
      </c>
      <c r="I408" s="148">
        <v>14230.31</v>
      </c>
      <c r="J408" s="79"/>
    </row>
    <row r="409" spans="1:10" s="136" customFormat="1" ht="19.5" customHeight="1">
      <c r="A409" s="173" t="s">
        <v>168</v>
      </c>
      <c r="B409" s="169"/>
      <c r="C409" s="170"/>
      <c r="D409" s="170"/>
      <c r="E409" s="170"/>
      <c r="F409" s="169">
        <v>536.25</v>
      </c>
      <c r="G409" s="170"/>
      <c r="H409" s="171"/>
      <c r="I409" s="170"/>
      <c r="J409" s="79"/>
    </row>
    <row r="410" spans="1:10" s="136" customFormat="1" ht="19.5" customHeight="1">
      <c r="A410" s="173" t="s">
        <v>185</v>
      </c>
      <c r="B410" s="169"/>
      <c r="C410" s="170"/>
      <c r="D410" s="170"/>
      <c r="E410" s="170"/>
      <c r="F410" s="169">
        <v>2000</v>
      </c>
      <c r="G410" s="170"/>
      <c r="H410" s="171"/>
      <c r="I410" s="170"/>
      <c r="J410" s="79"/>
    </row>
    <row r="411" spans="1:10" s="136" customFormat="1" ht="19.5" customHeight="1">
      <c r="A411" s="173" t="s">
        <v>126</v>
      </c>
      <c r="B411" s="169"/>
      <c r="C411" s="170"/>
      <c r="D411" s="170"/>
      <c r="E411" s="170"/>
      <c r="F411" s="169"/>
      <c r="G411" s="170"/>
      <c r="H411" s="171"/>
      <c r="I411" s="170"/>
      <c r="J411" s="79"/>
    </row>
    <row r="412" spans="1:10" s="136" customFormat="1" ht="19.5" customHeight="1">
      <c r="A412" s="173" t="s">
        <v>186</v>
      </c>
      <c r="B412" s="169"/>
      <c r="C412" s="170"/>
      <c r="D412" s="170"/>
      <c r="E412" s="170"/>
      <c r="F412" s="169">
        <v>260</v>
      </c>
      <c r="G412" s="170"/>
      <c r="H412" s="171"/>
      <c r="I412" s="170"/>
      <c r="J412" s="79"/>
    </row>
    <row r="413" spans="1:10" s="136" customFormat="1" ht="19.5" customHeight="1">
      <c r="A413" s="173" t="s">
        <v>212</v>
      </c>
      <c r="B413" s="169"/>
      <c r="C413" s="170"/>
      <c r="D413" s="170"/>
      <c r="E413" s="170"/>
      <c r="F413" s="169">
        <v>4407.5</v>
      </c>
      <c r="G413" s="170"/>
      <c r="H413" s="171"/>
      <c r="I413" s="170"/>
      <c r="J413" s="79"/>
    </row>
    <row r="414" spans="1:10" s="136" customFormat="1" ht="24.75" customHeight="1">
      <c r="A414" s="156" t="s">
        <v>20</v>
      </c>
      <c r="B414" s="147">
        <v>0</v>
      </c>
      <c r="C414" s="148">
        <v>0</v>
      </c>
      <c r="D414" s="148">
        <v>0</v>
      </c>
      <c r="E414" s="148">
        <v>0</v>
      </c>
      <c r="F414" s="147">
        <v>0</v>
      </c>
      <c r="G414" s="148">
        <f t="shared" si="2"/>
        <v>0</v>
      </c>
      <c r="H414" s="149"/>
      <c r="I414" s="148">
        <v>4950</v>
      </c>
      <c r="J414" s="79"/>
    </row>
    <row r="415" spans="1:10" s="217" customFormat="1" ht="30" customHeight="1">
      <c r="A415" s="200" t="s">
        <v>67</v>
      </c>
      <c r="B415" s="201">
        <f>SUM(B408,B414)</f>
        <v>10000</v>
      </c>
      <c r="C415" s="202">
        <f>SUM(C408,C414)</f>
        <v>10000</v>
      </c>
      <c r="D415" s="202">
        <f>SUM(D408,D414)</f>
        <v>10000</v>
      </c>
      <c r="E415" s="202">
        <f>SUM(E408,E414)</f>
        <v>10000</v>
      </c>
      <c r="F415" s="202">
        <f>SUM(F408,F414)</f>
        <v>7203.75</v>
      </c>
      <c r="G415" s="202">
        <f t="shared" si="2"/>
        <v>2796.25</v>
      </c>
      <c r="H415" s="203">
        <f>F415/E415*100</f>
        <v>72.0375</v>
      </c>
      <c r="I415" s="202">
        <f>SUM(I408,I414)</f>
        <v>19180.309999999998</v>
      </c>
      <c r="J415" s="199"/>
    </row>
    <row r="416" spans="1:10" s="136" customFormat="1" ht="24.75" customHeight="1">
      <c r="A416" s="165" t="s">
        <v>85</v>
      </c>
      <c r="B416" s="147">
        <v>200000</v>
      </c>
      <c r="C416" s="148">
        <v>200000</v>
      </c>
      <c r="D416" s="148">
        <v>190000</v>
      </c>
      <c r="E416" s="148">
        <v>155400</v>
      </c>
      <c r="F416" s="147">
        <f>SUM(F417:F418)</f>
        <v>155397.9</v>
      </c>
      <c r="G416" s="148">
        <f t="shared" si="2"/>
        <v>2.1000000000058208</v>
      </c>
      <c r="H416" s="149">
        <f>F416/E416*100</f>
        <v>99.99864864864864</v>
      </c>
      <c r="I416" s="148">
        <v>20641</v>
      </c>
      <c r="J416" s="79"/>
    </row>
    <row r="417" spans="1:10" s="136" customFormat="1" ht="19.5" customHeight="1">
      <c r="A417" s="173" t="s">
        <v>204</v>
      </c>
      <c r="B417" s="169"/>
      <c r="C417" s="170"/>
      <c r="D417" s="170"/>
      <c r="E417" s="170"/>
      <c r="F417" s="169">
        <v>125744.9</v>
      </c>
      <c r="G417" s="170"/>
      <c r="H417" s="171"/>
      <c r="I417" s="170"/>
      <c r="J417" s="79"/>
    </row>
    <row r="418" spans="1:10" s="136" customFormat="1" ht="19.5" customHeight="1">
      <c r="A418" s="173" t="s">
        <v>220</v>
      </c>
      <c r="B418" s="169"/>
      <c r="C418" s="170"/>
      <c r="D418" s="170"/>
      <c r="E418" s="170"/>
      <c r="F418" s="169">
        <v>29653</v>
      </c>
      <c r="G418" s="170"/>
      <c r="H418" s="171"/>
      <c r="I418" s="170"/>
      <c r="J418" s="79"/>
    </row>
    <row r="419" spans="1:10" s="217" customFormat="1" ht="30" customHeight="1">
      <c r="A419" s="225" t="s">
        <v>86</v>
      </c>
      <c r="B419" s="201">
        <f>B416</f>
        <v>200000</v>
      </c>
      <c r="C419" s="202">
        <f>C416</f>
        <v>200000</v>
      </c>
      <c r="D419" s="202">
        <f>D416</f>
        <v>190000</v>
      </c>
      <c r="E419" s="202">
        <f>E416</f>
        <v>155400</v>
      </c>
      <c r="F419" s="201">
        <f>F416</f>
        <v>155397.9</v>
      </c>
      <c r="G419" s="202">
        <f t="shared" si="2"/>
        <v>2.1000000000058208</v>
      </c>
      <c r="H419" s="203">
        <f>F419/E419*100</f>
        <v>99.99864864864864</v>
      </c>
      <c r="I419" s="202">
        <f>I416</f>
        <v>20641</v>
      </c>
      <c r="J419" s="199"/>
    </row>
    <row r="420" spans="1:10" s="136" customFormat="1" ht="24.75" customHeight="1">
      <c r="A420" s="70" t="s">
        <v>23</v>
      </c>
      <c r="B420" s="147">
        <v>60000</v>
      </c>
      <c r="C420" s="148">
        <v>60000</v>
      </c>
      <c r="D420" s="148">
        <v>57000</v>
      </c>
      <c r="E420" s="148">
        <v>22100</v>
      </c>
      <c r="F420" s="147">
        <f>SUM(F421:F422)</f>
        <v>22092.3</v>
      </c>
      <c r="G420" s="148">
        <f t="shared" si="2"/>
        <v>7.700000000000728</v>
      </c>
      <c r="H420" s="149">
        <f>F420/E420*100</f>
        <v>99.96515837104072</v>
      </c>
      <c r="I420" s="148">
        <v>2177.81</v>
      </c>
      <c r="J420" s="79"/>
    </row>
    <row r="421" spans="1:10" s="136" customFormat="1" ht="19.5" customHeight="1">
      <c r="A421" s="173" t="s">
        <v>24</v>
      </c>
      <c r="B421" s="169"/>
      <c r="C421" s="170"/>
      <c r="D421" s="170"/>
      <c r="E421" s="170"/>
      <c r="F421" s="169">
        <v>17350.52</v>
      </c>
      <c r="G421" s="170"/>
      <c r="H421" s="171"/>
      <c r="I421" s="170"/>
      <c r="J421" s="79"/>
    </row>
    <row r="422" spans="1:10" s="136" customFormat="1" ht="19.5" customHeight="1">
      <c r="A422" s="173" t="s">
        <v>221</v>
      </c>
      <c r="B422" s="169"/>
      <c r="C422" s="170"/>
      <c r="D422" s="170"/>
      <c r="E422" s="170"/>
      <c r="F422" s="169">
        <v>4741.78</v>
      </c>
      <c r="G422" s="170"/>
      <c r="H422" s="171"/>
      <c r="I422" s="170"/>
      <c r="J422" s="79"/>
    </row>
    <row r="423" spans="1:10" s="217" customFormat="1" ht="30" customHeight="1">
      <c r="A423" s="210" t="s">
        <v>68</v>
      </c>
      <c r="B423" s="207">
        <f>B420</f>
        <v>60000</v>
      </c>
      <c r="C423" s="208">
        <f>C420</f>
        <v>60000</v>
      </c>
      <c r="D423" s="208">
        <f>D420</f>
        <v>57000</v>
      </c>
      <c r="E423" s="208">
        <f>E420</f>
        <v>22100</v>
      </c>
      <c r="F423" s="207">
        <f>F420</f>
        <v>22092.3</v>
      </c>
      <c r="G423" s="208">
        <f t="shared" si="2"/>
        <v>7.700000000000728</v>
      </c>
      <c r="H423" s="209">
        <f>F423/E423*100</f>
        <v>99.96515837104072</v>
      </c>
      <c r="I423" s="208">
        <f>I420</f>
        <v>2177.81</v>
      </c>
      <c r="J423" s="199"/>
    </row>
    <row r="424" spans="1:10" s="217" customFormat="1" ht="30" customHeight="1">
      <c r="A424" s="251" t="s">
        <v>114</v>
      </c>
      <c r="B424" s="201">
        <f>SUM(B407,B415,B419,B423)</f>
        <v>360000</v>
      </c>
      <c r="C424" s="202">
        <f>SUM(C407,C415,C419,C423)</f>
        <v>360000</v>
      </c>
      <c r="D424" s="202">
        <f>SUM(D407,D415,D419,D423)</f>
        <v>342500</v>
      </c>
      <c r="E424" s="202">
        <f>SUM(E407,E415,E419,E423)</f>
        <v>187500</v>
      </c>
      <c r="F424" s="201">
        <f>SUM(F407,F415,F419,F423)</f>
        <v>184693.94999999998</v>
      </c>
      <c r="G424" s="202">
        <f t="shared" si="2"/>
        <v>2806.0500000000175</v>
      </c>
      <c r="H424" s="203">
        <f>F424/E424*100</f>
        <v>98.50343999999998</v>
      </c>
      <c r="I424" s="202">
        <f>SUM(I407,I415,I419,I423)</f>
        <v>41999.119999999995</v>
      </c>
      <c r="J424" s="199"/>
    </row>
    <row r="425" spans="1:10" s="239" customFormat="1" ht="30" customHeight="1">
      <c r="A425" s="252" t="s">
        <v>123</v>
      </c>
      <c r="B425" s="207"/>
      <c r="C425" s="208"/>
      <c r="D425" s="208"/>
      <c r="E425" s="208"/>
      <c r="F425" s="207"/>
      <c r="G425" s="208"/>
      <c r="H425" s="209"/>
      <c r="I425" s="208"/>
      <c r="J425" s="217"/>
    </row>
    <row r="426" spans="1:10" s="2" customFormat="1" ht="24.75" customHeight="1">
      <c r="A426" s="5" t="s">
        <v>6</v>
      </c>
      <c r="B426" s="48">
        <v>0</v>
      </c>
      <c r="C426" s="6">
        <v>0</v>
      </c>
      <c r="D426" s="6">
        <v>0</v>
      </c>
      <c r="E426" s="6">
        <v>0</v>
      </c>
      <c r="F426" s="48">
        <v>0</v>
      </c>
      <c r="G426" s="6">
        <f t="shared" si="2"/>
        <v>0</v>
      </c>
      <c r="H426" s="7"/>
      <c r="I426" s="6">
        <v>327054.09</v>
      </c>
      <c r="J426" s="79"/>
    </row>
    <row r="427" spans="1:22" s="199" customFormat="1" ht="30" customHeight="1">
      <c r="A427" s="200" t="s">
        <v>61</v>
      </c>
      <c r="B427" s="201">
        <f>B426</f>
        <v>0</v>
      </c>
      <c r="C427" s="202">
        <f>C426</f>
        <v>0</v>
      </c>
      <c r="D427" s="202">
        <f>D426</f>
        <v>0</v>
      </c>
      <c r="E427" s="202">
        <f>E426</f>
        <v>0</v>
      </c>
      <c r="F427" s="202">
        <f>F426</f>
        <v>0</v>
      </c>
      <c r="G427" s="202">
        <f t="shared" si="2"/>
        <v>0</v>
      </c>
      <c r="H427" s="203"/>
      <c r="I427" s="202">
        <f>SUM(I426:I426)</f>
        <v>327054.09</v>
      </c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  <c r="T427" s="204"/>
      <c r="U427" s="204"/>
      <c r="V427" s="204"/>
    </row>
    <row r="428" spans="1:22" s="2" customFormat="1" ht="24.75" customHeight="1">
      <c r="A428" s="15" t="s">
        <v>83</v>
      </c>
      <c r="B428" s="48">
        <v>0</v>
      </c>
      <c r="C428" s="6">
        <v>0</v>
      </c>
      <c r="D428" s="6">
        <v>0</v>
      </c>
      <c r="E428" s="6">
        <v>0</v>
      </c>
      <c r="F428" s="48">
        <v>0</v>
      </c>
      <c r="G428" s="6">
        <f t="shared" si="2"/>
        <v>0</v>
      </c>
      <c r="H428" s="7"/>
      <c r="I428" s="6">
        <v>44152.3</v>
      </c>
      <c r="J428" s="71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</row>
    <row r="429" spans="1:10" s="2" customFormat="1" ht="24.75" customHeight="1">
      <c r="A429" s="15" t="s">
        <v>84</v>
      </c>
      <c r="B429" s="48">
        <v>0</v>
      </c>
      <c r="C429" s="6">
        <v>0</v>
      </c>
      <c r="D429" s="6">
        <v>0</v>
      </c>
      <c r="E429" s="6">
        <v>0</v>
      </c>
      <c r="F429" s="48">
        <v>0</v>
      </c>
      <c r="G429" s="6">
        <f t="shared" si="2"/>
        <v>0</v>
      </c>
      <c r="H429" s="7"/>
      <c r="I429" s="6">
        <v>5559.92</v>
      </c>
      <c r="J429" s="79"/>
    </row>
    <row r="430" spans="1:9" s="199" customFormat="1" ht="30" customHeight="1">
      <c r="A430" s="206" t="s">
        <v>63</v>
      </c>
      <c r="B430" s="207">
        <f>SUM(B428,B429)</f>
        <v>0</v>
      </c>
      <c r="C430" s="208">
        <f>SUM(C428,C429)</f>
        <v>0</v>
      </c>
      <c r="D430" s="208">
        <f>SUM(D428,D429)</f>
        <v>0</v>
      </c>
      <c r="E430" s="208">
        <f>SUM(E428,E429)</f>
        <v>0</v>
      </c>
      <c r="F430" s="207">
        <f>SUM(F428,F429)</f>
        <v>0</v>
      </c>
      <c r="G430" s="208">
        <f t="shared" si="2"/>
        <v>0</v>
      </c>
      <c r="H430" s="209"/>
      <c r="I430" s="208">
        <f>SUM(I428:I429)</f>
        <v>49712.22</v>
      </c>
    </row>
    <row r="431" spans="1:9" s="199" customFormat="1" ht="30" customHeight="1">
      <c r="A431" s="200" t="s">
        <v>64</v>
      </c>
      <c r="B431" s="201">
        <f>SUM(B427,B430)</f>
        <v>0</v>
      </c>
      <c r="C431" s="202">
        <f>SUM(C427,C430)</f>
        <v>0</v>
      </c>
      <c r="D431" s="202">
        <f>SUM(D427,D430)</f>
        <v>0</v>
      </c>
      <c r="E431" s="202">
        <f>SUM(E427,E430)</f>
        <v>0</v>
      </c>
      <c r="F431" s="201">
        <f>SUM(F427,F430)</f>
        <v>0</v>
      </c>
      <c r="G431" s="202">
        <f t="shared" si="2"/>
        <v>0</v>
      </c>
      <c r="H431" s="203"/>
      <c r="I431" s="202">
        <f>SUM(I427,I430)</f>
        <v>376766.31000000006</v>
      </c>
    </row>
    <row r="432" spans="1:10" s="83" customFormat="1" ht="24.75" customHeight="1">
      <c r="A432" s="5" t="s">
        <v>9</v>
      </c>
      <c r="B432" s="76">
        <v>0</v>
      </c>
      <c r="C432" s="16">
        <v>0</v>
      </c>
      <c r="D432" s="16">
        <v>0</v>
      </c>
      <c r="E432" s="16">
        <v>0</v>
      </c>
      <c r="F432" s="6">
        <v>0</v>
      </c>
      <c r="G432" s="9">
        <f t="shared" si="2"/>
        <v>0</v>
      </c>
      <c r="H432" s="10"/>
      <c r="I432" s="9">
        <v>3459</v>
      </c>
      <c r="J432" s="85"/>
    </row>
    <row r="433" spans="1:10" s="239" customFormat="1" ht="30" customHeight="1">
      <c r="A433" s="210" t="s">
        <v>65</v>
      </c>
      <c r="B433" s="229">
        <f>SUM(B432)</f>
        <v>0</v>
      </c>
      <c r="C433" s="231">
        <f>SUM(C432)</f>
        <v>0</v>
      </c>
      <c r="D433" s="231">
        <f>SUM(D432)</f>
        <v>0</v>
      </c>
      <c r="E433" s="231">
        <f>SUM(E432)</f>
        <v>0</v>
      </c>
      <c r="F433" s="231">
        <f>SUM(F432)</f>
        <v>0</v>
      </c>
      <c r="G433" s="284">
        <f t="shared" si="2"/>
        <v>0</v>
      </c>
      <c r="H433" s="238"/>
      <c r="I433" s="237">
        <f>I432</f>
        <v>3459</v>
      </c>
      <c r="J433" s="217"/>
    </row>
    <row r="434" spans="1:10" s="239" customFormat="1" ht="30" customHeight="1">
      <c r="A434" s="210" t="s">
        <v>106</v>
      </c>
      <c r="B434" s="201">
        <f>SUM(B431,B433)</f>
        <v>0</v>
      </c>
      <c r="C434" s="202">
        <f>SUM(C431,C433)</f>
        <v>0</v>
      </c>
      <c r="D434" s="202">
        <f>SUM(D431,D433)</f>
        <v>0</v>
      </c>
      <c r="E434" s="202">
        <f>SUM(E431,E433)</f>
        <v>0</v>
      </c>
      <c r="F434" s="202">
        <f>SUM(F431,F433)</f>
        <v>0</v>
      </c>
      <c r="G434" s="202">
        <f t="shared" si="2"/>
        <v>0</v>
      </c>
      <c r="H434" s="203"/>
      <c r="I434" s="202">
        <f>SUM(I433+I431)</f>
        <v>380225.31000000006</v>
      </c>
      <c r="J434" s="217"/>
    </row>
    <row r="435" spans="1:10" s="239" customFormat="1" ht="30" customHeight="1">
      <c r="A435" s="253" t="s">
        <v>127</v>
      </c>
      <c r="B435" s="221"/>
      <c r="C435" s="210"/>
      <c r="D435" s="210"/>
      <c r="E435" s="210"/>
      <c r="F435" s="210"/>
      <c r="G435" s="210"/>
      <c r="H435" s="254"/>
      <c r="I435" s="255"/>
      <c r="J435" s="217"/>
    </row>
    <row r="436" spans="1:10" s="83" customFormat="1" ht="24.75" customHeight="1">
      <c r="A436" s="69" t="s">
        <v>112</v>
      </c>
      <c r="B436" s="307">
        <v>0</v>
      </c>
      <c r="C436" s="308">
        <v>0</v>
      </c>
      <c r="D436" s="308">
        <v>0</v>
      </c>
      <c r="E436" s="308">
        <v>0</v>
      </c>
      <c r="F436" s="308">
        <v>0</v>
      </c>
      <c r="G436" s="308">
        <f aca="true" t="shared" si="6" ref="G436:G442">E436-F436</f>
        <v>0</v>
      </c>
      <c r="H436" s="10"/>
      <c r="I436" s="9">
        <v>57193.18</v>
      </c>
      <c r="J436" s="85"/>
    </row>
    <row r="437" spans="1:10" s="83" customFormat="1" ht="24.75" customHeight="1">
      <c r="A437" s="24" t="s">
        <v>128</v>
      </c>
      <c r="B437" s="271">
        <v>0</v>
      </c>
      <c r="C437" s="139">
        <v>0</v>
      </c>
      <c r="D437" s="139">
        <v>0</v>
      </c>
      <c r="E437" s="139">
        <v>0</v>
      </c>
      <c r="F437" s="139">
        <v>0</v>
      </c>
      <c r="G437" s="139">
        <f t="shared" si="6"/>
        <v>0</v>
      </c>
      <c r="H437" s="7"/>
      <c r="I437" s="6">
        <v>324093.5</v>
      </c>
      <c r="J437" s="85"/>
    </row>
    <row r="438" spans="1:10" s="239" customFormat="1" ht="30" customHeight="1">
      <c r="A438" s="221" t="s">
        <v>71</v>
      </c>
      <c r="B438" s="272">
        <f>SUM(B436:B437)</f>
        <v>0</v>
      </c>
      <c r="C438" s="256">
        <f>SUM(C436:C437)</f>
        <v>0</v>
      </c>
      <c r="D438" s="256">
        <f>SUM(D436:D437)</f>
        <v>0</v>
      </c>
      <c r="E438" s="256">
        <f>SUM(E436:E437)</f>
        <v>0</v>
      </c>
      <c r="F438" s="256">
        <f>SUM(F436:F437)</f>
        <v>0</v>
      </c>
      <c r="G438" s="256">
        <f t="shared" si="6"/>
        <v>0</v>
      </c>
      <c r="H438" s="203"/>
      <c r="I438" s="202">
        <f>SUM(I436:I437)</f>
        <v>381286.68</v>
      </c>
      <c r="J438" s="217"/>
    </row>
    <row r="439" spans="1:10" s="239" customFormat="1" ht="30" customHeight="1">
      <c r="A439" s="210" t="s">
        <v>107</v>
      </c>
      <c r="B439" s="201">
        <f>B438</f>
        <v>0</v>
      </c>
      <c r="C439" s="202">
        <f>C438</f>
        <v>0</v>
      </c>
      <c r="D439" s="202">
        <f>D438</f>
        <v>0</v>
      </c>
      <c r="E439" s="202">
        <f>E438</f>
        <v>0</v>
      </c>
      <c r="F439" s="202">
        <f>F438</f>
        <v>0</v>
      </c>
      <c r="G439" s="231">
        <f t="shared" si="6"/>
        <v>0</v>
      </c>
      <c r="H439" s="203"/>
      <c r="I439" s="202">
        <f>I438</f>
        <v>381286.68</v>
      </c>
      <c r="J439" s="217"/>
    </row>
    <row r="440" spans="1:13" s="199" customFormat="1" ht="30" customHeight="1">
      <c r="A440" s="263" t="s">
        <v>140</v>
      </c>
      <c r="B440" s="201"/>
      <c r="C440" s="202"/>
      <c r="D440" s="202"/>
      <c r="E440" s="202"/>
      <c r="F440" s="202"/>
      <c r="G440" s="202">
        <f t="shared" si="6"/>
        <v>0</v>
      </c>
      <c r="H440" s="203"/>
      <c r="I440" s="202"/>
      <c r="J440" s="212"/>
      <c r="K440" s="204"/>
      <c r="L440" s="204"/>
      <c r="M440" s="204"/>
    </row>
    <row r="441" spans="1:13" s="2" customFormat="1" ht="24.75" customHeight="1">
      <c r="A441" s="13" t="s">
        <v>15</v>
      </c>
      <c r="B441" s="14">
        <v>25000</v>
      </c>
      <c r="C441" s="9">
        <v>25000</v>
      </c>
      <c r="D441" s="9">
        <v>25000</v>
      </c>
      <c r="E441" s="9">
        <v>0</v>
      </c>
      <c r="F441" s="14">
        <v>0</v>
      </c>
      <c r="G441" s="9">
        <f t="shared" si="6"/>
        <v>0</v>
      </c>
      <c r="H441" s="10"/>
      <c r="I441" s="9">
        <v>0</v>
      </c>
      <c r="J441" s="25"/>
      <c r="K441" s="39"/>
      <c r="L441" s="39"/>
      <c r="M441" s="39"/>
    </row>
    <row r="442" spans="1:13" s="2" customFormat="1" ht="24.75" customHeight="1">
      <c r="A442" s="15" t="s">
        <v>17</v>
      </c>
      <c r="B442" s="6">
        <v>120000</v>
      </c>
      <c r="C442" s="6">
        <v>120000</v>
      </c>
      <c r="D442" s="6">
        <v>114000</v>
      </c>
      <c r="E442" s="6">
        <v>100000</v>
      </c>
      <c r="F442" s="6">
        <f>SUM(F443:F451)</f>
        <v>92868.25</v>
      </c>
      <c r="G442" s="6">
        <f t="shared" si="6"/>
        <v>7131.75</v>
      </c>
      <c r="H442" s="7">
        <f>F442/E442*100</f>
        <v>92.86825</v>
      </c>
      <c r="I442" s="6">
        <v>0</v>
      </c>
      <c r="J442" s="25"/>
      <c r="K442" s="39"/>
      <c r="L442" s="39"/>
      <c r="M442" s="39"/>
    </row>
    <row r="443" spans="1:10" s="136" customFormat="1" ht="19.5" customHeight="1">
      <c r="A443" s="302" t="s">
        <v>356</v>
      </c>
      <c r="B443" s="170"/>
      <c r="C443" s="170"/>
      <c r="D443" s="170"/>
      <c r="E443" s="170"/>
      <c r="F443" s="170"/>
      <c r="G443" s="170"/>
      <c r="H443" s="171"/>
      <c r="I443" s="170"/>
      <c r="J443" s="79"/>
    </row>
    <row r="444" spans="1:10" s="136" customFormat="1" ht="19.5" customHeight="1">
      <c r="A444" s="302" t="s">
        <v>222</v>
      </c>
      <c r="B444" s="169"/>
      <c r="C444" s="170"/>
      <c r="D444" s="170"/>
      <c r="E444" s="170"/>
      <c r="F444" s="169">
        <v>3587.5</v>
      </c>
      <c r="G444" s="170"/>
      <c r="H444" s="171"/>
      <c r="I444" s="170"/>
      <c r="J444" s="79"/>
    </row>
    <row r="445" spans="1:10" s="136" customFormat="1" ht="19.5" customHeight="1">
      <c r="A445" s="302" t="s">
        <v>223</v>
      </c>
      <c r="B445" s="169"/>
      <c r="C445" s="170"/>
      <c r="D445" s="170"/>
      <c r="E445" s="170"/>
      <c r="F445" s="169">
        <v>39312</v>
      </c>
      <c r="G445" s="170"/>
      <c r="H445" s="171"/>
      <c r="I445" s="170"/>
      <c r="J445" s="79"/>
    </row>
    <row r="446" spans="1:10" s="136" customFormat="1" ht="19.5" customHeight="1">
      <c r="A446" s="309" t="s">
        <v>224</v>
      </c>
      <c r="B446" s="166"/>
      <c r="C446" s="167"/>
      <c r="D446" s="167"/>
      <c r="E446" s="167"/>
      <c r="F446" s="166">
        <v>5625</v>
      </c>
      <c r="G446" s="167"/>
      <c r="H446" s="168"/>
      <c r="I446" s="167"/>
      <c r="J446" s="79"/>
    </row>
    <row r="447" spans="1:10" s="136" customFormat="1" ht="19.5" customHeight="1">
      <c r="A447" s="302" t="s">
        <v>225</v>
      </c>
      <c r="B447" s="169"/>
      <c r="C447" s="170"/>
      <c r="D447" s="170"/>
      <c r="E447" s="170"/>
      <c r="F447" s="169">
        <v>9375</v>
      </c>
      <c r="G447" s="170"/>
      <c r="H447" s="171"/>
      <c r="I447" s="170"/>
      <c r="J447" s="79"/>
    </row>
    <row r="448" spans="1:10" s="136" customFormat="1" ht="19.5" customHeight="1">
      <c r="A448" s="302" t="s">
        <v>357</v>
      </c>
      <c r="B448" s="169"/>
      <c r="C448" s="170"/>
      <c r="D448" s="170"/>
      <c r="E448" s="170"/>
      <c r="F448" s="169">
        <v>2750</v>
      </c>
      <c r="G448" s="170"/>
      <c r="H448" s="171"/>
      <c r="I448" s="170"/>
      <c r="J448" s="79"/>
    </row>
    <row r="449" spans="1:10" s="136" customFormat="1" ht="19.5" customHeight="1">
      <c r="A449" s="302" t="s">
        <v>226</v>
      </c>
      <c r="B449" s="169"/>
      <c r="C449" s="170"/>
      <c r="D449" s="170"/>
      <c r="E449" s="170"/>
      <c r="F449" s="169">
        <v>15187.5</v>
      </c>
      <c r="G449" s="170"/>
      <c r="H449" s="171"/>
      <c r="I449" s="170"/>
      <c r="J449" s="79"/>
    </row>
    <row r="450" spans="1:10" s="136" customFormat="1" ht="19.5" customHeight="1">
      <c r="A450" s="302" t="s">
        <v>358</v>
      </c>
      <c r="B450" s="169"/>
      <c r="C450" s="170"/>
      <c r="D450" s="170"/>
      <c r="E450" s="170"/>
      <c r="F450" s="169">
        <v>5000</v>
      </c>
      <c r="G450" s="170"/>
      <c r="H450" s="171"/>
      <c r="I450" s="170"/>
      <c r="J450" s="79"/>
    </row>
    <row r="451" spans="1:10" s="136" customFormat="1" ht="19.5" customHeight="1">
      <c r="A451" s="309" t="s">
        <v>234</v>
      </c>
      <c r="B451" s="166"/>
      <c r="C451" s="167"/>
      <c r="D451" s="167"/>
      <c r="E451" s="167"/>
      <c r="F451" s="75">
        <v>12031.25</v>
      </c>
      <c r="G451" s="167"/>
      <c r="H451" s="168"/>
      <c r="I451" s="167"/>
      <c r="J451" s="79"/>
    </row>
    <row r="452" spans="1:13" s="2" customFormat="1" ht="24.75" customHeight="1">
      <c r="A452" s="15" t="s">
        <v>18</v>
      </c>
      <c r="B452" s="48">
        <v>30000</v>
      </c>
      <c r="C452" s="6">
        <v>30000</v>
      </c>
      <c r="D452" s="6">
        <v>30000</v>
      </c>
      <c r="E452" s="6">
        <v>7000</v>
      </c>
      <c r="F452" s="48">
        <f>F454</f>
        <v>6992</v>
      </c>
      <c r="G452" s="6">
        <f>E452-F452</f>
        <v>8</v>
      </c>
      <c r="H452" s="7">
        <f>F452/E452*100</f>
        <v>99.88571428571429</v>
      </c>
      <c r="I452" s="6">
        <v>0</v>
      </c>
      <c r="J452" s="25"/>
      <c r="K452" s="39"/>
      <c r="L452" s="39"/>
      <c r="M452" s="39"/>
    </row>
    <row r="453" spans="1:13" s="2" customFormat="1" ht="19.5" customHeight="1">
      <c r="A453" s="34" t="s">
        <v>227</v>
      </c>
      <c r="B453" s="37"/>
      <c r="C453" s="36"/>
      <c r="D453" s="36"/>
      <c r="E453" s="36"/>
      <c r="F453" s="37"/>
      <c r="G453" s="36"/>
      <c r="H453" s="38"/>
      <c r="I453" s="36"/>
      <c r="J453" s="71"/>
      <c r="K453" s="39"/>
      <c r="L453" s="39"/>
      <c r="M453" s="39"/>
    </row>
    <row r="454" spans="1:13" s="2" customFormat="1" ht="19.5" customHeight="1">
      <c r="A454" s="34" t="s">
        <v>228</v>
      </c>
      <c r="B454" s="37"/>
      <c r="C454" s="36"/>
      <c r="D454" s="36"/>
      <c r="E454" s="36"/>
      <c r="F454" s="37">
        <v>6992</v>
      </c>
      <c r="G454" s="36"/>
      <c r="H454" s="38"/>
      <c r="I454" s="36"/>
      <c r="J454" s="71"/>
      <c r="K454" s="39"/>
      <c r="L454" s="39"/>
      <c r="M454" s="39"/>
    </row>
    <row r="455" spans="1:10" s="2" customFormat="1" ht="24.75" customHeight="1">
      <c r="A455" s="15" t="s">
        <v>20</v>
      </c>
      <c r="B455" s="6">
        <v>25000</v>
      </c>
      <c r="C455" s="6">
        <v>25000</v>
      </c>
      <c r="D455" s="6">
        <v>25000</v>
      </c>
      <c r="E455" s="6">
        <v>25000</v>
      </c>
      <c r="F455" s="6">
        <f>SUM(F456:F462)</f>
        <v>25344.14</v>
      </c>
      <c r="G455" s="6">
        <f>E455-F455</f>
        <v>-344.1399999999994</v>
      </c>
      <c r="H455" s="7">
        <f>F455/E455*100</f>
        <v>101.37656</v>
      </c>
      <c r="I455" s="6">
        <v>0</v>
      </c>
      <c r="J455" s="25"/>
    </row>
    <row r="456" spans="1:10" s="136" customFormat="1" ht="19.5" customHeight="1">
      <c r="A456" s="302" t="s">
        <v>96</v>
      </c>
      <c r="B456" s="170"/>
      <c r="C456" s="170"/>
      <c r="D456" s="170"/>
      <c r="E456" s="170"/>
      <c r="F456" s="170"/>
      <c r="G456" s="402" t="s">
        <v>257</v>
      </c>
      <c r="H456" s="171"/>
      <c r="I456" s="170"/>
      <c r="J456" s="79"/>
    </row>
    <row r="457" spans="1:10" s="136" customFormat="1" ht="19.5" customHeight="1">
      <c r="A457" s="302" t="s">
        <v>235</v>
      </c>
      <c r="B457" s="170"/>
      <c r="C457" s="170"/>
      <c r="D457" s="170"/>
      <c r="E457" s="170"/>
      <c r="F457" s="170">
        <v>4888</v>
      </c>
      <c r="G457" s="402"/>
      <c r="H457" s="171"/>
      <c r="I457" s="170"/>
      <c r="J457" s="79"/>
    </row>
    <row r="458" spans="1:10" s="136" customFormat="1" ht="19.5" customHeight="1">
      <c r="A458" s="302" t="s">
        <v>359</v>
      </c>
      <c r="B458" s="170"/>
      <c r="C458" s="170"/>
      <c r="D458" s="170"/>
      <c r="E458" s="170"/>
      <c r="F458" s="170">
        <v>881.25</v>
      </c>
      <c r="G458" s="402"/>
      <c r="H458" s="171"/>
      <c r="I458" s="170"/>
      <c r="J458" s="79"/>
    </row>
    <row r="459" spans="1:10" s="136" customFormat="1" ht="19.5" customHeight="1">
      <c r="A459" s="302" t="s">
        <v>56</v>
      </c>
      <c r="B459" s="170"/>
      <c r="C459" s="170"/>
      <c r="D459" s="170"/>
      <c r="E459" s="170"/>
      <c r="F459" s="170"/>
      <c r="G459" s="402"/>
      <c r="H459" s="171"/>
      <c r="I459" s="170"/>
      <c r="J459" s="79"/>
    </row>
    <row r="460" spans="1:10" s="136" customFormat="1" ht="19.5" customHeight="1">
      <c r="A460" s="302" t="s">
        <v>208</v>
      </c>
      <c r="B460" s="170"/>
      <c r="C460" s="170"/>
      <c r="D460" s="170"/>
      <c r="E460" s="170"/>
      <c r="F460" s="170">
        <v>4574.89</v>
      </c>
      <c r="G460" s="402"/>
      <c r="H460" s="171"/>
      <c r="I460" s="170"/>
      <c r="J460" s="79"/>
    </row>
    <row r="461" spans="1:10" s="136" customFormat="1" ht="19.5" customHeight="1">
      <c r="A461" s="302" t="s">
        <v>236</v>
      </c>
      <c r="B461" s="169"/>
      <c r="C461" s="170"/>
      <c r="D461" s="170"/>
      <c r="E461" s="170"/>
      <c r="F461" s="74">
        <v>5625</v>
      </c>
      <c r="G461" s="402"/>
      <c r="H461" s="171"/>
      <c r="I461" s="170"/>
      <c r="J461" s="79"/>
    </row>
    <row r="462" spans="1:10" s="136" customFormat="1" ht="19.5" customHeight="1">
      <c r="A462" s="302" t="s">
        <v>229</v>
      </c>
      <c r="B462" s="169"/>
      <c r="C462" s="170"/>
      <c r="D462" s="170"/>
      <c r="E462" s="170"/>
      <c r="F462" s="169">
        <v>9375</v>
      </c>
      <c r="G462" s="403"/>
      <c r="H462" s="171"/>
      <c r="I462" s="167"/>
      <c r="J462" s="79"/>
    </row>
    <row r="463" spans="1:10" s="2" customFormat="1" ht="24.75" customHeight="1">
      <c r="A463" s="15" t="s">
        <v>22</v>
      </c>
      <c r="B463" s="48">
        <v>20000</v>
      </c>
      <c r="C463" s="6">
        <v>20000</v>
      </c>
      <c r="D463" s="6">
        <v>20000</v>
      </c>
      <c r="E463" s="6">
        <v>15000</v>
      </c>
      <c r="F463" s="48">
        <f>F464</f>
        <v>14540</v>
      </c>
      <c r="G463" s="6">
        <f>E463-F463</f>
        <v>460</v>
      </c>
      <c r="H463" s="7">
        <f>F463/E463*100</f>
        <v>96.93333333333334</v>
      </c>
      <c r="I463" s="6">
        <v>0</v>
      </c>
      <c r="J463" s="25"/>
    </row>
    <row r="464" spans="1:10" s="2" customFormat="1" ht="19.5" customHeight="1">
      <c r="A464" s="34" t="s">
        <v>360</v>
      </c>
      <c r="B464" s="37"/>
      <c r="C464" s="36"/>
      <c r="D464" s="36"/>
      <c r="E464" s="36"/>
      <c r="F464" s="74">
        <v>14540</v>
      </c>
      <c r="G464" s="36"/>
      <c r="H464" s="38"/>
      <c r="I464" s="41"/>
      <c r="J464" s="71"/>
    </row>
    <row r="465" spans="1:10" s="199" customFormat="1" ht="30" customHeight="1">
      <c r="A465" s="210" t="s">
        <v>67</v>
      </c>
      <c r="B465" s="201">
        <f>SUM(B441,B442,B452,B455,B463)</f>
        <v>220000</v>
      </c>
      <c r="C465" s="202">
        <f>SUM(C441,C442,C452,C455,C463)</f>
        <v>220000</v>
      </c>
      <c r="D465" s="202">
        <f>SUM(D441,D442,D452,D455,D463)</f>
        <v>214000</v>
      </c>
      <c r="E465" s="202">
        <f>SUM(E441,E442,E452,E455,E463)</f>
        <v>147000</v>
      </c>
      <c r="F465" s="201">
        <f>SUM(F441,F455,F463+F442+F452)</f>
        <v>139744.39</v>
      </c>
      <c r="G465" s="202">
        <f>E465-F465</f>
        <v>7255.609999999986</v>
      </c>
      <c r="H465" s="203">
        <f>F465/E465*100</f>
        <v>95.06421088435376</v>
      </c>
      <c r="I465" s="202">
        <f>SUM(I441:I463)</f>
        <v>0</v>
      </c>
      <c r="J465" s="212"/>
    </row>
    <row r="466" spans="1:10" s="135" customFormat="1" ht="24.75" customHeight="1">
      <c r="A466" s="96" t="s">
        <v>85</v>
      </c>
      <c r="B466" s="147">
        <v>20000</v>
      </c>
      <c r="C466" s="148">
        <v>20000</v>
      </c>
      <c r="D466" s="148">
        <v>20000</v>
      </c>
      <c r="E466" s="148">
        <v>6500</v>
      </c>
      <c r="F466" s="147">
        <f>F467</f>
        <v>6205.2</v>
      </c>
      <c r="G466" s="147">
        <f>E466-F466</f>
        <v>294.8000000000002</v>
      </c>
      <c r="H466" s="354">
        <f>F466/E466*100</f>
        <v>95.46461538461539</v>
      </c>
      <c r="I466" s="148">
        <v>0</v>
      </c>
      <c r="J466" s="25"/>
    </row>
    <row r="467" spans="1:10" s="135" customFormat="1" ht="19.5" customHeight="1">
      <c r="A467" s="93" t="s">
        <v>361</v>
      </c>
      <c r="B467" s="166"/>
      <c r="C467" s="167"/>
      <c r="D467" s="167"/>
      <c r="E467" s="167"/>
      <c r="F467" s="166">
        <v>6205.2</v>
      </c>
      <c r="G467" s="166"/>
      <c r="H467" s="355"/>
      <c r="I467" s="167"/>
      <c r="J467" s="71"/>
    </row>
    <row r="468" spans="1:10" s="199" customFormat="1" ht="27" customHeight="1">
      <c r="A468" s="225" t="s">
        <v>86</v>
      </c>
      <c r="B468" s="201">
        <f>B466</f>
        <v>20000</v>
      </c>
      <c r="C468" s="202">
        <f>C466</f>
        <v>20000</v>
      </c>
      <c r="D468" s="202">
        <f>D466</f>
        <v>20000</v>
      </c>
      <c r="E468" s="202">
        <f>E466</f>
        <v>6500</v>
      </c>
      <c r="F468" s="201">
        <f>F466</f>
        <v>6205.2</v>
      </c>
      <c r="G468" s="201">
        <f>E468-F468</f>
        <v>294.8000000000002</v>
      </c>
      <c r="H468" s="228">
        <f>F468/E468*100</f>
        <v>95.46461538461539</v>
      </c>
      <c r="I468" s="202">
        <f>I466</f>
        <v>0</v>
      </c>
      <c r="J468" s="212"/>
    </row>
    <row r="469" spans="1:10" s="199" customFormat="1" ht="29.25" customHeight="1">
      <c r="A469" s="221" t="s">
        <v>174</v>
      </c>
      <c r="B469" s="229">
        <f>SUM(B465+B468)</f>
        <v>240000</v>
      </c>
      <c r="C469" s="231">
        <f>SUM(C465+C468)</f>
        <v>240000</v>
      </c>
      <c r="D469" s="231">
        <f>SUM(D465+D468)</f>
        <v>234000</v>
      </c>
      <c r="E469" s="231">
        <f>SUM(E465+E468)</f>
        <v>153500</v>
      </c>
      <c r="F469" s="229">
        <f>F465+F468</f>
        <v>145949.59000000003</v>
      </c>
      <c r="G469" s="229">
        <f>E469-F469</f>
        <v>7550.409999999974</v>
      </c>
      <c r="H469" s="230">
        <f>F469/E469*100</f>
        <v>95.08116612377852</v>
      </c>
      <c r="I469" s="231">
        <f>I465+I468</f>
        <v>0</v>
      </c>
      <c r="J469" s="212"/>
    </row>
    <row r="470" spans="1:9" s="199" customFormat="1" ht="30" customHeight="1">
      <c r="A470" s="193" t="s">
        <v>137</v>
      </c>
      <c r="B470" s="194"/>
      <c r="C470" s="195"/>
      <c r="D470" s="195"/>
      <c r="E470" s="195"/>
      <c r="F470" s="195"/>
      <c r="G470" s="196"/>
      <c r="H470" s="197"/>
      <c r="I470" s="198"/>
    </row>
    <row r="471" spans="1:10" s="2" customFormat="1" ht="24.75" customHeight="1">
      <c r="A471" s="5" t="s">
        <v>6</v>
      </c>
      <c r="B471" s="76">
        <f>SUM(B473,B475)</f>
        <v>1370000</v>
      </c>
      <c r="C471" s="16">
        <f>SUM(C473,C475)</f>
        <v>1370000</v>
      </c>
      <c r="D471" s="16">
        <f>SUM(D473,D475)</f>
        <v>1370000</v>
      </c>
      <c r="E471" s="16">
        <f>SUM(E473,E475)</f>
        <v>1370000</v>
      </c>
      <c r="F471" s="48">
        <v>0</v>
      </c>
      <c r="G471" s="6">
        <f>E471-F471</f>
        <v>1370000</v>
      </c>
      <c r="H471" s="7">
        <f>F471/E471*100</f>
        <v>0</v>
      </c>
      <c r="I471" s="6">
        <v>0</v>
      </c>
      <c r="J471" s="79"/>
    </row>
    <row r="472" spans="1:10" s="2" customFormat="1" ht="18.75" customHeight="1">
      <c r="A472" s="70"/>
      <c r="B472" s="99" t="s">
        <v>103</v>
      </c>
      <c r="C472" s="264" t="s">
        <v>103</v>
      </c>
      <c r="D472" s="264" t="s">
        <v>103</v>
      </c>
      <c r="E472" s="264" t="s">
        <v>103</v>
      </c>
      <c r="F472" s="20"/>
      <c r="G472" s="11"/>
      <c r="H472" s="12"/>
      <c r="I472" s="11"/>
      <c r="J472" s="79"/>
    </row>
    <row r="473" spans="1:10" s="2" customFormat="1" ht="18.75" customHeight="1">
      <c r="A473" s="70"/>
      <c r="B473" s="74">
        <v>205500</v>
      </c>
      <c r="C473" s="46">
        <v>205500</v>
      </c>
      <c r="D473" s="46">
        <v>205500</v>
      </c>
      <c r="E473" s="46">
        <v>205500</v>
      </c>
      <c r="F473" s="20"/>
      <c r="G473" s="11"/>
      <c r="H473" s="12"/>
      <c r="I473" s="11"/>
      <c r="J473" s="79"/>
    </row>
    <row r="474" spans="1:10" s="2" customFormat="1" ht="18.75" customHeight="1">
      <c r="A474" s="70"/>
      <c r="B474" s="99" t="s">
        <v>138</v>
      </c>
      <c r="C474" s="264" t="s">
        <v>138</v>
      </c>
      <c r="D474" s="264" t="s">
        <v>138</v>
      </c>
      <c r="E474" s="264" t="s">
        <v>138</v>
      </c>
      <c r="F474" s="20"/>
      <c r="G474" s="11"/>
      <c r="H474" s="12"/>
      <c r="I474" s="11"/>
      <c r="J474" s="79"/>
    </row>
    <row r="475" spans="1:10" s="2" customFormat="1" ht="18.75" customHeight="1">
      <c r="A475" s="126"/>
      <c r="B475" s="75">
        <v>1164500</v>
      </c>
      <c r="C475" s="47">
        <v>1164500</v>
      </c>
      <c r="D475" s="47">
        <v>1164500</v>
      </c>
      <c r="E475" s="47">
        <v>1164500</v>
      </c>
      <c r="F475" s="65"/>
      <c r="G475" s="127"/>
      <c r="H475" s="128"/>
      <c r="I475" s="127"/>
      <c r="J475" s="79"/>
    </row>
    <row r="476" spans="1:22" s="2" customFormat="1" ht="24.75" customHeight="1">
      <c r="A476" s="70" t="s">
        <v>7</v>
      </c>
      <c r="B476" s="20">
        <f>SUM(B478,B480)</f>
        <v>15000</v>
      </c>
      <c r="C476" s="11">
        <f>SUM(C478,C480)</f>
        <v>15000</v>
      </c>
      <c r="D476" s="11">
        <f>SUM(D478,D480)</f>
        <v>15000</v>
      </c>
      <c r="E476" s="11">
        <f>SUM(E478,E480)</f>
        <v>15000</v>
      </c>
      <c r="F476" s="20">
        <v>0</v>
      </c>
      <c r="G476" s="11">
        <f>E476-F476</f>
        <v>15000</v>
      </c>
      <c r="H476" s="12">
        <f>F476/E476*100</f>
        <v>0</v>
      </c>
      <c r="I476" s="11">
        <v>0</v>
      </c>
      <c r="J476" s="71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</row>
    <row r="477" spans="1:10" s="2" customFormat="1" ht="18.75" customHeight="1">
      <c r="A477" s="70"/>
      <c r="B477" s="99" t="s">
        <v>103</v>
      </c>
      <c r="C477" s="264" t="s">
        <v>103</v>
      </c>
      <c r="D477" s="264" t="s">
        <v>103</v>
      </c>
      <c r="E477" s="264" t="s">
        <v>103</v>
      </c>
      <c r="F477" s="20"/>
      <c r="G477" s="11"/>
      <c r="H477" s="12"/>
      <c r="I477" s="11"/>
      <c r="J477" s="79"/>
    </row>
    <row r="478" spans="1:10" s="2" customFormat="1" ht="18.75" customHeight="1">
      <c r="A478" s="70"/>
      <c r="B478" s="74">
        <v>2250</v>
      </c>
      <c r="C478" s="46">
        <v>2250</v>
      </c>
      <c r="D478" s="46">
        <v>2250</v>
      </c>
      <c r="E478" s="46">
        <v>2250</v>
      </c>
      <c r="F478" s="20"/>
      <c r="G478" s="11"/>
      <c r="H478" s="12"/>
      <c r="I478" s="11"/>
      <c r="J478" s="79"/>
    </row>
    <row r="479" spans="1:10" s="2" customFormat="1" ht="18.75" customHeight="1">
      <c r="A479" s="70"/>
      <c r="B479" s="99" t="s">
        <v>138</v>
      </c>
      <c r="C479" s="264" t="s">
        <v>138</v>
      </c>
      <c r="D479" s="264" t="s">
        <v>138</v>
      </c>
      <c r="E479" s="264" t="s">
        <v>138</v>
      </c>
      <c r="F479" s="20"/>
      <c r="G479" s="11"/>
      <c r="H479" s="12"/>
      <c r="I479" s="11"/>
      <c r="J479" s="79"/>
    </row>
    <row r="480" spans="1:10" s="2" customFormat="1" ht="18.75" customHeight="1">
      <c r="A480" s="126"/>
      <c r="B480" s="75">
        <v>12750</v>
      </c>
      <c r="C480" s="47">
        <v>12750</v>
      </c>
      <c r="D480" s="47">
        <v>12750</v>
      </c>
      <c r="E480" s="47">
        <v>12750</v>
      </c>
      <c r="F480" s="65"/>
      <c r="G480" s="127"/>
      <c r="H480" s="128"/>
      <c r="I480" s="127"/>
      <c r="J480" s="79"/>
    </row>
    <row r="481" spans="1:22" s="199" customFormat="1" ht="24" customHeight="1">
      <c r="A481" s="200" t="s">
        <v>61</v>
      </c>
      <c r="B481" s="201">
        <f>SUM(B471,B476)</f>
        <v>1385000</v>
      </c>
      <c r="C481" s="202">
        <f>SUM(C471,C476)</f>
        <v>1385000</v>
      </c>
      <c r="D481" s="202">
        <f>SUM(D471,D476)</f>
        <v>1385000</v>
      </c>
      <c r="E481" s="202">
        <f>SUM(E471,E476)</f>
        <v>1385000</v>
      </c>
      <c r="F481" s="201">
        <f>SUM(F471,F476)</f>
        <v>0</v>
      </c>
      <c r="G481" s="202">
        <f>E481-F481</f>
        <v>1385000</v>
      </c>
      <c r="H481" s="203">
        <f>F481/E481*100</f>
        <v>0</v>
      </c>
      <c r="I481" s="202">
        <f>SUM(I471:I476)</f>
        <v>0</v>
      </c>
      <c r="J481" s="204"/>
      <c r="K481" s="204"/>
      <c r="L481" s="204"/>
      <c r="M481" s="204"/>
      <c r="N481" s="204"/>
      <c r="O481" s="204"/>
      <c r="P481" s="204"/>
      <c r="Q481" s="204"/>
      <c r="R481" s="204"/>
      <c r="S481" s="204"/>
      <c r="T481" s="204"/>
      <c r="U481" s="204"/>
      <c r="V481" s="204"/>
    </row>
    <row r="482" spans="1:22" s="2" customFormat="1" ht="24.75" customHeight="1">
      <c r="A482" s="19" t="s">
        <v>83</v>
      </c>
      <c r="B482" s="20">
        <f>SUM(B484,B486)</f>
        <v>190000</v>
      </c>
      <c r="C482" s="11">
        <f>SUM(C484,C486)</f>
        <v>190000</v>
      </c>
      <c r="D482" s="11">
        <f>SUM(D484,D486)</f>
        <v>190000</v>
      </c>
      <c r="E482" s="11">
        <f>SUM(E484,E486)</f>
        <v>190000</v>
      </c>
      <c r="F482" s="20">
        <f>SUM(F483:F486)</f>
        <v>0</v>
      </c>
      <c r="G482" s="11">
        <f>E482-F482</f>
        <v>190000</v>
      </c>
      <c r="H482" s="12">
        <f>F482/E482*100</f>
        <v>0</v>
      </c>
      <c r="I482" s="11">
        <v>0</v>
      </c>
      <c r="J482" s="71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</row>
    <row r="483" spans="1:10" s="2" customFormat="1" ht="18.75" customHeight="1">
      <c r="A483" s="34"/>
      <c r="B483" s="99" t="s">
        <v>103</v>
      </c>
      <c r="C483" s="264" t="s">
        <v>103</v>
      </c>
      <c r="D483" s="264" t="s">
        <v>103</v>
      </c>
      <c r="E483" s="264" t="s">
        <v>103</v>
      </c>
      <c r="F483" s="37"/>
      <c r="G483" s="36"/>
      <c r="H483" s="38"/>
      <c r="I483" s="36"/>
      <c r="J483" s="79"/>
    </row>
    <row r="484" spans="1:10" s="2" customFormat="1" ht="18.75" customHeight="1">
      <c r="A484" s="34"/>
      <c r="B484" s="74">
        <v>28500</v>
      </c>
      <c r="C484" s="46">
        <v>28500</v>
      </c>
      <c r="D484" s="46">
        <v>28500</v>
      </c>
      <c r="E484" s="46">
        <v>28500</v>
      </c>
      <c r="F484" s="37"/>
      <c r="G484" s="36"/>
      <c r="H484" s="38"/>
      <c r="I484" s="36"/>
      <c r="J484" s="79"/>
    </row>
    <row r="485" spans="1:10" s="2" customFormat="1" ht="18.75" customHeight="1">
      <c r="A485" s="34"/>
      <c r="B485" s="99" t="s">
        <v>138</v>
      </c>
      <c r="C485" s="264" t="s">
        <v>138</v>
      </c>
      <c r="D485" s="264" t="s">
        <v>138</v>
      </c>
      <c r="E485" s="264" t="s">
        <v>138</v>
      </c>
      <c r="F485" s="37"/>
      <c r="G485" s="36"/>
      <c r="H485" s="38"/>
      <c r="I485" s="36"/>
      <c r="J485" s="79"/>
    </row>
    <row r="486" spans="1:10" s="2" customFormat="1" ht="18.75" customHeight="1">
      <c r="A486" s="40"/>
      <c r="B486" s="75">
        <v>161500</v>
      </c>
      <c r="C486" s="47">
        <v>161500</v>
      </c>
      <c r="D486" s="47">
        <v>161500</v>
      </c>
      <c r="E486" s="47">
        <v>161500</v>
      </c>
      <c r="F486" s="66"/>
      <c r="G486" s="127"/>
      <c r="H486" s="128"/>
      <c r="I486" s="127"/>
      <c r="J486" s="79"/>
    </row>
    <row r="487" spans="1:10" s="2" customFormat="1" ht="30" customHeight="1">
      <c r="A487" s="15" t="s">
        <v>84</v>
      </c>
      <c r="B487" s="48">
        <f>SUM(B489,B491)</f>
        <v>25000</v>
      </c>
      <c r="C487" s="6">
        <f>SUM(C489,C491)</f>
        <v>25000</v>
      </c>
      <c r="D487" s="6">
        <f>SUM(D489,D491)</f>
        <v>25000</v>
      </c>
      <c r="E487" s="6">
        <f>SUM(E489,E491)</f>
        <v>25000</v>
      </c>
      <c r="F487" s="48">
        <v>0</v>
      </c>
      <c r="G487" s="6">
        <f>E487-F487</f>
        <v>25000</v>
      </c>
      <c r="H487" s="7">
        <f>F487/E487*100</f>
        <v>0</v>
      </c>
      <c r="I487" s="6">
        <v>0</v>
      </c>
      <c r="J487" s="79"/>
    </row>
    <row r="488" spans="1:10" s="2" customFormat="1" ht="18.75" customHeight="1">
      <c r="A488" s="70"/>
      <c r="B488" s="99" t="s">
        <v>103</v>
      </c>
      <c r="C488" s="264" t="s">
        <v>103</v>
      </c>
      <c r="D488" s="264" t="s">
        <v>103</v>
      </c>
      <c r="E488" s="264" t="s">
        <v>103</v>
      </c>
      <c r="F488" s="20"/>
      <c r="G488" s="11"/>
      <c r="H488" s="12"/>
      <c r="I488" s="11"/>
      <c r="J488" s="79"/>
    </row>
    <row r="489" spans="1:10" s="2" customFormat="1" ht="18.75" customHeight="1">
      <c r="A489" s="70"/>
      <c r="B489" s="74">
        <v>3750</v>
      </c>
      <c r="C489" s="46">
        <v>3750</v>
      </c>
      <c r="D489" s="46">
        <v>3750</v>
      </c>
      <c r="E489" s="46">
        <v>3750</v>
      </c>
      <c r="F489" s="20"/>
      <c r="G489" s="11"/>
      <c r="H489" s="12"/>
      <c r="I489" s="11"/>
      <c r="J489" s="79"/>
    </row>
    <row r="490" spans="1:10" s="2" customFormat="1" ht="18.75" customHeight="1">
      <c r="A490" s="70"/>
      <c r="B490" s="99" t="s">
        <v>138</v>
      </c>
      <c r="C490" s="264" t="s">
        <v>138</v>
      </c>
      <c r="D490" s="264" t="s">
        <v>138</v>
      </c>
      <c r="E490" s="264" t="s">
        <v>138</v>
      </c>
      <c r="F490" s="20"/>
      <c r="G490" s="11"/>
      <c r="H490" s="12"/>
      <c r="I490" s="11"/>
      <c r="J490" s="79"/>
    </row>
    <row r="491" spans="1:10" s="2" customFormat="1" ht="18.75" customHeight="1">
      <c r="A491" s="126"/>
      <c r="B491" s="75">
        <v>21250</v>
      </c>
      <c r="C491" s="47">
        <v>21250</v>
      </c>
      <c r="D491" s="47">
        <v>21250</v>
      </c>
      <c r="E491" s="47">
        <v>21250</v>
      </c>
      <c r="F491" s="65"/>
      <c r="G491" s="127"/>
      <c r="H491" s="128"/>
      <c r="I491" s="127"/>
      <c r="J491" s="79"/>
    </row>
    <row r="492" spans="1:9" s="199" customFormat="1" ht="21.75" customHeight="1">
      <c r="A492" s="206" t="s">
        <v>63</v>
      </c>
      <c r="B492" s="207">
        <f>SUM(B482,B487)</f>
        <v>215000</v>
      </c>
      <c r="C492" s="208">
        <f>SUM(C482,C487)</f>
        <v>215000</v>
      </c>
      <c r="D492" s="208">
        <f>SUM(D482,D487)</f>
        <v>215000</v>
      </c>
      <c r="E492" s="208">
        <f>SUM(E482,E487)</f>
        <v>215000</v>
      </c>
      <c r="F492" s="207">
        <f>SUM(F482,F487)</f>
        <v>0</v>
      </c>
      <c r="G492" s="208">
        <f>E492-F492</f>
        <v>215000</v>
      </c>
      <c r="H492" s="209">
        <f>F492/E492*100</f>
        <v>0</v>
      </c>
      <c r="I492" s="208">
        <f>SUM(I482:I487)</f>
        <v>0</v>
      </c>
    </row>
    <row r="493" spans="1:9" s="199" customFormat="1" ht="23.25" customHeight="1">
      <c r="A493" s="200" t="s">
        <v>64</v>
      </c>
      <c r="B493" s="201">
        <f>SUM(B481,B492)</f>
        <v>1600000</v>
      </c>
      <c r="C493" s="202">
        <f>SUM(C481,C492)</f>
        <v>1600000</v>
      </c>
      <c r="D493" s="202">
        <f>SUM(D481,D492)</f>
        <v>1600000</v>
      </c>
      <c r="E493" s="202">
        <f>SUM(E481,E492)</f>
        <v>1600000</v>
      </c>
      <c r="F493" s="202">
        <f>SUM(F481,F492)</f>
        <v>0</v>
      </c>
      <c r="G493" s="202">
        <f>E493-F493</f>
        <v>1600000</v>
      </c>
      <c r="H493" s="203">
        <f>F493/E493*100</f>
        <v>0</v>
      </c>
      <c r="I493" s="202">
        <f>SUM(I481,I492)</f>
        <v>0</v>
      </c>
    </row>
    <row r="494" spans="1:10" s="2" customFormat="1" ht="24.75" customHeight="1">
      <c r="A494" s="5" t="s">
        <v>9</v>
      </c>
      <c r="B494" s="20">
        <f>SUM(B496,B498)</f>
        <v>80000</v>
      </c>
      <c r="C494" s="11">
        <f>SUM(C496,C498)</f>
        <v>80000</v>
      </c>
      <c r="D494" s="11">
        <f>SUM(D496,D498)</f>
        <v>80000</v>
      </c>
      <c r="E494" s="11">
        <f>SUM(E496,E498)</f>
        <v>80000</v>
      </c>
      <c r="F494" s="48">
        <f>SUM(F495:F498)</f>
        <v>11639.400000000001</v>
      </c>
      <c r="G494" s="6">
        <f>E494-F494</f>
        <v>68360.6</v>
      </c>
      <c r="H494" s="7">
        <f>F494/E494*100</f>
        <v>14.549250000000002</v>
      </c>
      <c r="I494" s="6">
        <v>0</v>
      </c>
      <c r="J494" s="79"/>
    </row>
    <row r="495" spans="1:10" s="39" customFormat="1" ht="19.5" customHeight="1">
      <c r="A495" s="58" t="s">
        <v>205</v>
      </c>
      <c r="B495" s="99" t="s">
        <v>103</v>
      </c>
      <c r="C495" s="264" t="s">
        <v>103</v>
      </c>
      <c r="D495" s="264" t="s">
        <v>103</v>
      </c>
      <c r="E495" s="264" t="s">
        <v>103</v>
      </c>
      <c r="F495" s="37">
        <v>300</v>
      </c>
      <c r="G495" s="36"/>
      <c r="H495" s="90"/>
      <c r="I495" s="36"/>
      <c r="J495" s="71"/>
    </row>
    <row r="496" spans="1:10" s="39" customFormat="1" ht="19.5" customHeight="1">
      <c r="A496" s="58" t="s">
        <v>240</v>
      </c>
      <c r="B496" s="74">
        <v>20000</v>
      </c>
      <c r="C496" s="46">
        <v>20000</v>
      </c>
      <c r="D496" s="46">
        <v>20000</v>
      </c>
      <c r="E496" s="46">
        <v>20000</v>
      </c>
      <c r="F496" s="37">
        <v>6421.97</v>
      </c>
      <c r="G496" s="36"/>
      <c r="H496" s="90"/>
      <c r="I496" s="36"/>
      <c r="J496" s="71"/>
    </row>
    <row r="497" spans="1:10" s="39" customFormat="1" ht="19.5" customHeight="1">
      <c r="A497" s="58" t="s">
        <v>241</v>
      </c>
      <c r="B497" s="99" t="s">
        <v>138</v>
      </c>
      <c r="C497" s="264" t="s">
        <v>138</v>
      </c>
      <c r="D497" s="264" t="s">
        <v>138</v>
      </c>
      <c r="E497" s="264" t="s">
        <v>138</v>
      </c>
      <c r="F497" s="37">
        <v>4698.43</v>
      </c>
      <c r="G497" s="36"/>
      <c r="H497" s="90"/>
      <c r="I497" s="36"/>
      <c r="J497" s="71"/>
    </row>
    <row r="498" spans="1:10" s="39" customFormat="1" ht="19.5" customHeight="1">
      <c r="A498" s="280" t="s">
        <v>242</v>
      </c>
      <c r="B498" s="75">
        <v>60000</v>
      </c>
      <c r="C498" s="47">
        <v>60000</v>
      </c>
      <c r="D498" s="47">
        <v>60000</v>
      </c>
      <c r="E498" s="47">
        <v>60000</v>
      </c>
      <c r="F498" s="66">
        <v>219</v>
      </c>
      <c r="G498" s="41"/>
      <c r="H498" s="281"/>
      <c r="I498" s="41"/>
      <c r="J498" s="71"/>
    </row>
    <row r="499" spans="1:10" s="2" customFormat="1" ht="24.75" customHeight="1">
      <c r="A499" s="15" t="s">
        <v>12</v>
      </c>
      <c r="B499" s="48">
        <v>0</v>
      </c>
      <c r="C499" s="6">
        <v>0</v>
      </c>
      <c r="D499" s="6">
        <v>0</v>
      </c>
      <c r="E499" s="6">
        <f>SUM(E501,E503)</f>
        <v>30000</v>
      </c>
      <c r="F499" s="6">
        <f>SUM(F500:F501)</f>
        <v>23911.43</v>
      </c>
      <c r="G499" s="6">
        <f>E499-F499</f>
        <v>6088.57</v>
      </c>
      <c r="H499" s="7"/>
      <c r="I499" s="6"/>
      <c r="J499" s="79"/>
    </row>
    <row r="500" spans="1:9" s="79" customFormat="1" ht="21.75" customHeight="1">
      <c r="A500" s="59" t="s">
        <v>362</v>
      </c>
      <c r="B500" s="264" t="s">
        <v>103</v>
      </c>
      <c r="C500" s="264" t="s">
        <v>103</v>
      </c>
      <c r="D500" s="264" t="s">
        <v>103</v>
      </c>
      <c r="E500" s="264" t="s">
        <v>103</v>
      </c>
      <c r="F500" s="46">
        <v>3586.71</v>
      </c>
      <c r="G500" s="264"/>
      <c r="H500" s="60"/>
      <c r="I500" s="46"/>
    </row>
    <row r="501" spans="1:9" s="79" customFormat="1" ht="21.75" customHeight="1">
      <c r="A501" s="59" t="s">
        <v>363</v>
      </c>
      <c r="B501" s="46"/>
      <c r="C501" s="46"/>
      <c r="D501" s="46"/>
      <c r="E501" s="46">
        <v>4500</v>
      </c>
      <c r="F501" s="46">
        <v>20324.72</v>
      </c>
      <c r="G501" s="46"/>
      <c r="H501" s="60"/>
      <c r="I501" s="46"/>
    </row>
    <row r="502" spans="1:9" s="79" customFormat="1" ht="21.75" customHeight="1">
      <c r="A502" s="59"/>
      <c r="B502" s="264" t="s">
        <v>138</v>
      </c>
      <c r="C502" s="264" t="s">
        <v>138</v>
      </c>
      <c r="D502" s="264" t="s">
        <v>138</v>
      </c>
      <c r="E502" s="264" t="s">
        <v>138</v>
      </c>
      <c r="F502" s="74"/>
      <c r="G502" s="46"/>
      <c r="H502" s="60"/>
      <c r="I502" s="46"/>
    </row>
    <row r="503" spans="1:9" s="79" customFormat="1" ht="21.75" customHeight="1">
      <c r="A503" s="59"/>
      <c r="B503" s="47"/>
      <c r="C503" s="47"/>
      <c r="D503" s="47"/>
      <c r="E503" s="47">
        <v>25500</v>
      </c>
      <c r="F503" s="74"/>
      <c r="G503" s="46"/>
      <c r="H503" s="60"/>
      <c r="I503" s="46"/>
    </row>
    <row r="504" spans="1:9" s="199" customFormat="1" ht="43.5" customHeight="1">
      <c r="A504" s="210" t="s">
        <v>65</v>
      </c>
      <c r="B504" s="201">
        <f>B494+B499</f>
        <v>80000</v>
      </c>
      <c r="C504" s="201">
        <f>C494+C499</f>
        <v>80000</v>
      </c>
      <c r="D504" s="201">
        <f>D494+D499</f>
        <v>80000</v>
      </c>
      <c r="E504" s="201">
        <f>E494+E499</f>
        <v>110000</v>
      </c>
      <c r="F504" s="201">
        <f>F494+F499</f>
        <v>35550.83</v>
      </c>
      <c r="G504" s="202">
        <f>E504-F504</f>
        <v>74449.17</v>
      </c>
      <c r="H504" s="203">
        <f>F504/E504*100</f>
        <v>32.31893636363636</v>
      </c>
      <c r="I504" s="202">
        <f>SUM(I494:I498)</f>
        <v>0</v>
      </c>
    </row>
    <row r="505" spans="1:14" s="88" customFormat="1" ht="24.75" customHeight="1">
      <c r="A505" s="30" t="s">
        <v>16</v>
      </c>
      <c r="B505" s="20">
        <f>SUM(B509)</f>
        <v>0</v>
      </c>
      <c r="C505" s="11">
        <f>SUM(C509)</f>
        <v>0</v>
      </c>
      <c r="D505" s="11">
        <f>SUM(D509)</f>
        <v>0</v>
      </c>
      <c r="E505" s="11">
        <f>SUM(E507,E509)</f>
        <v>63500</v>
      </c>
      <c r="F505" s="48">
        <f>SUM(F506:F509)</f>
        <v>0</v>
      </c>
      <c r="G505" s="6">
        <f>E505-F505</f>
        <v>63500</v>
      </c>
      <c r="H505" s="7"/>
      <c r="I505" s="6">
        <v>0</v>
      </c>
      <c r="J505" s="71"/>
      <c r="K505" s="71"/>
      <c r="L505" s="71"/>
      <c r="M505" s="71"/>
      <c r="N505" s="87"/>
    </row>
    <row r="506" spans="1:14" s="61" customFormat="1" ht="21.75" customHeight="1">
      <c r="A506" s="33"/>
      <c r="B506" s="264" t="s">
        <v>103</v>
      </c>
      <c r="C506" s="264" t="s">
        <v>103</v>
      </c>
      <c r="D506" s="264" t="s">
        <v>103</v>
      </c>
      <c r="E506" s="264" t="s">
        <v>103</v>
      </c>
      <c r="F506" s="37"/>
      <c r="G506" s="264"/>
      <c r="H506" s="38"/>
      <c r="I506" s="36"/>
      <c r="J506" s="71"/>
      <c r="K506" s="71"/>
      <c r="L506" s="71"/>
      <c r="M506" s="71"/>
      <c r="N506" s="86"/>
    </row>
    <row r="507" spans="1:9" s="71" customFormat="1" ht="21.75" customHeight="1">
      <c r="A507" s="33"/>
      <c r="B507" s="99"/>
      <c r="C507" s="264"/>
      <c r="D507" s="264"/>
      <c r="E507" s="46">
        <v>9500</v>
      </c>
      <c r="F507" s="37"/>
      <c r="G507" s="264"/>
      <c r="H507" s="38"/>
      <c r="I507" s="36"/>
    </row>
    <row r="508" spans="1:9" s="71" customFormat="1" ht="21.75" customHeight="1">
      <c r="A508" s="33"/>
      <c r="B508" s="264" t="s">
        <v>138</v>
      </c>
      <c r="C508" s="264" t="s">
        <v>138</v>
      </c>
      <c r="D508" s="264" t="s">
        <v>138</v>
      </c>
      <c r="E508" s="264" t="s">
        <v>138</v>
      </c>
      <c r="F508" s="37"/>
      <c r="G508" s="264"/>
      <c r="H508" s="38"/>
      <c r="I508" s="36"/>
    </row>
    <row r="509" spans="1:9" s="71" customFormat="1" ht="21.75" customHeight="1">
      <c r="A509" s="33"/>
      <c r="B509" s="74"/>
      <c r="C509" s="46"/>
      <c r="D509" s="46"/>
      <c r="E509" s="47">
        <v>54000</v>
      </c>
      <c r="F509" s="37"/>
      <c r="G509" s="46"/>
      <c r="H509" s="38"/>
      <c r="I509" s="36"/>
    </row>
    <row r="510" spans="1:14" s="88" customFormat="1" ht="24.75" customHeight="1">
      <c r="A510" s="30" t="s">
        <v>17</v>
      </c>
      <c r="B510" s="48">
        <f>SUM(B512,B514)</f>
        <v>84000</v>
      </c>
      <c r="C510" s="6">
        <f>SUM(C512,C514)</f>
        <v>84000</v>
      </c>
      <c r="D510" s="6">
        <f>SUM(D512,D514)</f>
        <v>84000</v>
      </c>
      <c r="E510" s="6">
        <f>SUM(E512,E514)</f>
        <v>84000</v>
      </c>
      <c r="F510" s="6">
        <f>SUM(F511:F514)</f>
        <v>0</v>
      </c>
      <c r="G510" s="6">
        <f>E510-F510</f>
        <v>84000</v>
      </c>
      <c r="H510" s="7">
        <f>F510/E510*100</f>
        <v>0</v>
      </c>
      <c r="I510" s="6">
        <v>0</v>
      </c>
      <c r="J510" s="71"/>
      <c r="K510" s="71"/>
      <c r="L510" s="71"/>
      <c r="M510" s="71"/>
      <c r="N510" s="87"/>
    </row>
    <row r="511" spans="1:14" s="61" customFormat="1" ht="21.75" customHeight="1">
      <c r="A511" s="33"/>
      <c r="B511" s="99" t="s">
        <v>103</v>
      </c>
      <c r="C511" s="264" t="s">
        <v>103</v>
      </c>
      <c r="D511" s="264" t="s">
        <v>103</v>
      </c>
      <c r="E511" s="264" t="s">
        <v>103</v>
      </c>
      <c r="F511" s="37"/>
      <c r="G511" s="36"/>
      <c r="H511" s="38"/>
      <c r="I511" s="36"/>
      <c r="J511" s="71"/>
      <c r="K511" s="71"/>
      <c r="L511" s="71"/>
      <c r="M511" s="71"/>
      <c r="N511" s="86"/>
    </row>
    <row r="512" spans="1:9" s="71" customFormat="1" ht="21.75" customHeight="1">
      <c r="A512" s="33"/>
      <c r="B512" s="74">
        <v>24000</v>
      </c>
      <c r="C512" s="46">
        <v>24000</v>
      </c>
      <c r="D512" s="46">
        <v>24000</v>
      </c>
      <c r="E512" s="46">
        <v>24000</v>
      </c>
      <c r="F512" s="37"/>
      <c r="G512" s="36"/>
      <c r="H512" s="38"/>
      <c r="I512" s="36"/>
    </row>
    <row r="513" spans="1:9" s="71" customFormat="1" ht="21.75" customHeight="1">
      <c r="A513" s="33"/>
      <c r="B513" s="99" t="s">
        <v>138</v>
      </c>
      <c r="C513" s="264" t="s">
        <v>138</v>
      </c>
      <c r="D513" s="264" t="s">
        <v>138</v>
      </c>
      <c r="E513" s="264" t="s">
        <v>138</v>
      </c>
      <c r="F513" s="37"/>
      <c r="G513" s="36"/>
      <c r="H513" s="38"/>
      <c r="I513" s="36"/>
    </row>
    <row r="514" spans="1:9" s="71" customFormat="1" ht="21.75" customHeight="1">
      <c r="A514" s="64"/>
      <c r="B514" s="75">
        <v>60000</v>
      </c>
      <c r="C514" s="47">
        <v>60000</v>
      </c>
      <c r="D514" s="47">
        <v>60000</v>
      </c>
      <c r="E514" s="47">
        <v>60000</v>
      </c>
      <c r="F514" s="66"/>
      <c r="G514" s="41"/>
      <c r="H514" s="42"/>
      <c r="I514" s="41"/>
    </row>
    <row r="515" spans="1:14" s="88" customFormat="1" ht="24.75" customHeight="1">
      <c r="A515" s="30" t="s">
        <v>18</v>
      </c>
      <c r="B515" s="20">
        <f>SUM(B517,B519)</f>
        <v>0</v>
      </c>
      <c r="C515" s="11">
        <f>SUM(C517,C519)</f>
        <v>0</v>
      </c>
      <c r="D515" s="11">
        <f>SUM(D517,D519)</f>
        <v>0</v>
      </c>
      <c r="E515" s="11">
        <f>SUM(E517,E519)</f>
        <v>0</v>
      </c>
      <c r="F515" s="48">
        <f>SUM(F516:F519)</f>
        <v>5198</v>
      </c>
      <c r="G515" s="6">
        <f>E515-F515</f>
        <v>-5198</v>
      </c>
      <c r="H515" s="7"/>
      <c r="I515" s="6">
        <v>0</v>
      </c>
      <c r="J515" s="71"/>
      <c r="K515" s="71"/>
      <c r="L515" s="71"/>
      <c r="M515" s="71"/>
      <c r="N515" s="87"/>
    </row>
    <row r="516" spans="1:14" s="61" customFormat="1" ht="18.75" customHeight="1">
      <c r="A516" s="33" t="s">
        <v>364</v>
      </c>
      <c r="B516" s="99" t="s">
        <v>103</v>
      </c>
      <c r="C516" s="264" t="s">
        <v>103</v>
      </c>
      <c r="D516" s="264" t="s">
        <v>103</v>
      </c>
      <c r="E516" s="264" t="s">
        <v>103</v>
      </c>
      <c r="F516" s="37">
        <v>5198</v>
      </c>
      <c r="G516" s="392" t="s">
        <v>102</v>
      </c>
      <c r="H516" s="38"/>
      <c r="I516" s="36"/>
      <c r="J516" s="71"/>
      <c r="K516" s="71"/>
      <c r="L516" s="71"/>
      <c r="M516" s="71"/>
      <c r="N516" s="86"/>
    </row>
    <row r="517" spans="1:9" s="71" customFormat="1" ht="18.75" customHeight="1">
      <c r="A517" s="33"/>
      <c r="B517" s="74"/>
      <c r="C517" s="74"/>
      <c r="D517" s="74"/>
      <c r="E517" s="74"/>
      <c r="F517" s="37"/>
      <c r="G517" s="392"/>
      <c r="H517" s="38"/>
      <c r="I517" s="36"/>
    </row>
    <row r="518" spans="1:9" s="71" customFormat="1" ht="18.75" customHeight="1">
      <c r="A518" s="33"/>
      <c r="B518" s="99" t="s">
        <v>138</v>
      </c>
      <c r="C518" s="264" t="s">
        <v>138</v>
      </c>
      <c r="D518" s="264" t="s">
        <v>138</v>
      </c>
      <c r="E518" s="264" t="s">
        <v>138</v>
      </c>
      <c r="F518" s="37"/>
      <c r="G518" s="392"/>
      <c r="H518" s="38"/>
      <c r="I518" s="36"/>
    </row>
    <row r="519" spans="1:9" s="71" customFormat="1" ht="18.75" customHeight="1">
      <c r="A519" s="33"/>
      <c r="B519" s="74"/>
      <c r="C519" s="74"/>
      <c r="D519" s="74"/>
      <c r="E519" s="74"/>
      <c r="F519" s="37"/>
      <c r="G519" s="392"/>
      <c r="H519" s="38"/>
      <c r="I519" s="36"/>
    </row>
    <row r="520" spans="1:9" s="71" customFormat="1" ht="18.75" customHeight="1">
      <c r="A520" s="33"/>
      <c r="B520" s="74"/>
      <c r="C520" s="74"/>
      <c r="D520" s="74"/>
      <c r="E520" s="74"/>
      <c r="F520" s="37"/>
      <c r="G520" s="392"/>
      <c r="H520" s="38"/>
      <c r="I520" s="36"/>
    </row>
    <row r="521" spans="1:9" s="71" customFormat="1" ht="18.75" customHeight="1">
      <c r="A521" s="33"/>
      <c r="B521" s="74"/>
      <c r="C521" s="74"/>
      <c r="D521" s="74"/>
      <c r="E521" s="74"/>
      <c r="F521" s="37"/>
      <c r="G521" s="392"/>
      <c r="H521" s="38"/>
      <c r="I521" s="36"/>
    </row>
    <row r="522" spans="1:9" s="71" customFormat="1" ht="18.75" customHeight="1">
      <c r="A522" s="64"/>
      <c r="B522" s="75"/>
      <c r="C522" s="75"/>
      <c r="D522" s="75"/>
      <c r="E522" s="75"/>
      <c r="F522" s="66"/>
      <c r="G522" s="393"/>
      <c r="H522" s="42"/>
      <c r="I522" s="41"/>
    </row>
    <row r="523" spans="1:10" s="2" customFormat="1" ht="24.75" customHeight="1">
      <c r="A523" s="100" t="s">
        <v>20</v>
      </c>
      <c r="B523" s="20">
        <f>SUM(B525,B527)</f>
        <v>80000</v>
      </c>
      <c r="C523" s="11">
        <f>SUM(C525,C527)</f>
        <v>80000</v>
      </c>
      <c r="D523" s="11">
        <f>SUM(D525,D527)</f>
        <v>80000</v>
      </c>
      <c r="E523" s="11">
        <f>SUM(E525,E527)</f>
        <v>80000</v>
      </c>
      <c r="F523" s="20">
        <f>SUM(F524:F527)</f>
        <v>49137.6</v>
      </c>
      <c r="G523" s="11">
        <f>E523-F523</f>
        <v>30862.4</v>
      </c>
      <c r="H523" s="12">
        <f>F523/E523*100</f>
        <v>61.422</v>
      </c>
      <c r="I523" s="11">
        <v>0</v>
      </c>
      <c r="J523" s="79"/>
    </row>
    <row r="524" spans="1:10" s="2" customFormat="1" ht="18.75" customHeight="1">
      <c r="A524" s="33" t="s">
        <v>365</v>
      </c>
      <c r="B524" s="99" t="s">
        <v>103</v>
      </c>
      <c r="C524" s="264" t="s">
        <v>103</v>
      </c>
      <c r="D524" s="264" t="s">
        <v>103</v>
      </c>
      <c r="E524" s="264" t="s">
        <v>103</v>
      </c>
      <c r="F524" s="37">
        <v>7370.64</v>
      </c>
      <c r="G524" s="36"/>
      <c r="H524" s="38"/>
      <c r="I524" s="36"/>
      <c r="J524" s="79"/>
    </row>
    <row r="525" spans="1:10" s="2" customFormat="1" ht="18.75" customHeight="1">
      <c r="A525" s="33" t="s">
        <v>366</v>
      </c>
      <c r="B525" s="74">
        <v>20000</v>
      </c>
      <c r="C525" s="46">
        <v>20000</v>
      </c>
      <c r="D525" s="46">
        <v>20000</v>
      </c>
      <c r="E525" s="46">
        <v>20000</v>
      </c>
      <c r="F525" s="37"/>
      <c r="G525" s="36"/>
      <c r="H525" s="38"/>
      <c r="I525" s="36"/>
      <c r="J525" s="79"/>
    </row>
    <row r="526" spans="1:10" s="2" customFormat="1" ht="18.75" customHeight="1">
      <c r="A526" s="33"/>
      <c r="B526" s="99" t="s">
        <v>138</v>
      </c>
      <c r="C526" s="264" t="s">
        <v>138</v>
      </c>
      <c r="D526" s="264" t="s">
        <v>138</v>
      </c>
      <c r="E526" s="264" t="s">
        <v>138</v>
      </c>
      <c r="F526" s="37">
        <v>41766.96</v>
      </c>
      <c r="G526" s="36"/>
      <c r="H526" s="38"/>
      <c r="I526" s="36"/>
      <c r="J526" s="79"/>
    </row>
    <row r="527" spans="1:10" s="2" customFormat="1" ht="18.75" customHeight="1">
      <c r="A527" s="64"/>
      <c r="B527" s="75">
        <v>60000</v>
      </c>
      <c r="C527" s="47">
        <v>60000</v>
      </c>
      <c r="D527" s="47">
        <v>60000</v>
      </c>
      <c r="E527" s="47">
        <v>60000</v>
      </c>
      <c r="F527" s="66"/>
      <c r="G527" s="41"/>
      <c r="H527" s="42"/>
      <c r="I527" s="41"/>
      <c r="J527" s="79"/>
    </row>
    <row r="528" spans="1:10" s="39" customFormat="1" ht="24.75" customHeight="1">
      <c r="A528" s="131" t="s">
        <v>22</v>
      </c>
      <c r="B528" s="20">
        <f>SUM(B530,B532)</f>
        <v>25000</v>
      </c>
      <c r="C528" s="11">
        <f>SUM(C530,C532)</f>
        <v>25000</v>
      </c>
      <c r="D528" s="11">
        <f>SUM(D530,D532)</f>
        <v>25000</v>
      </c>
      <c r="E528" s="11">
        <f>SUM(E530,E532)</f>
        <v>25000</v>
      </c>
      <c r="F528" s="20">
        <f>SUM(F529:F532)</f>
        <v>0</v>
      </c>
      <c r="G528" s="11">
        <f>E528-F528</f>
        <v>25000</v>
      </c>
      <c r="H528" s="12">
        <f>F528/E528*100</f>
        <v>0</v>
      </c>
      <c r="I528" s="11">
        <v>0</v>
      </c>
      <c r="J528" s="79"/>
    </row>
    <row r="529" spans="1:10" s="39" customFormat="1" ht="18.75" customHeight="1">
      <c r="A529" s="58"/>
      <c r="B529" s="99" t="s">
        <v>103</v>
      </c>
      <c r="C529" s="264" t="s">
        <v>103</v>
      </c>
      <c r="D529" s="264" t="s">
        <v>103</v>
      </c>
      <c r="E529" s="264" t="s">
        <v>103</v>
      </c>
      <c r="F529" s="37"/>
      <c r="G529" s="36"/>
      <c r="H529" s="38"/>
      <c r="I529" s="36"/>
      <c r="J529" s="79"/>
    </row>
    <row r="530" spans="1:10" s="39" customFormat="1" ht="18.75" customHeight="1">
      <c r="A530" s="58"/>
      <c r="B530" s="74">
        <v>5000</v>
      </c>
      <c r="C530" s="46">
        <v>5000</v>
      </c>
      <c r="D530" s="46">
        <v>5000</v>
      </c>
      <c r="E530" s="46">
        <v>5000</v>
      </c>
      <c r="F530" s="37"/>
      <c r="G530" s="36"/>
      <c r="H530" s="38"/>
      <c r="I530" s="36"/>
      <c r="J530" s="79"/>
    </row>
    <row r="531" spans="1:10" s="39" customFormat="1" ht="18.75" customHeight="1">
      <c r="A531" s="58"/>
      <c r="B531" s="99" t="s">
        <v>138</v>
      </c>
      <c r="C531" s="264" t="s">
        <v>138</v>
      </c>
      <c r="D531" s="264" t="s">
        <v>138</v>
      </c>
      <c r="E531" s="264" t="s">
        <v>138</v>
      </c>
      <c r="F531" s="37"/>
      <c r="G531" s="36"/>
      <c r="H531" s="38"/>
      <c r="I531" s="36"/>
      <c r="J531" s="79"/>
    </row>
    <row r="532" spans="1:10" s="39" customFormat="1" ht="18.75" customHeight="1">
      <c r="A532" s="58"/>
      <c r="B532" s="75">
        <v>20000</v>
      </c>
      <c r="C532" s="47">
        <v>20000</v>
      </c>
      <c r="D532" s="47">
        <v>20000</v>
      </c>
      <c r="E532" s="47">
        <v>20000</v>
      </c>
      <c r="F532" s="37"/>
      <c r="G532" s="36"/>
      <c r="H532" s="38"/>
      <c r="I532" s="36"/>
      <c r="J532" s="79"/>
    </row>
    <row r="533" spans="1:10" s="212" customFormat="1" ht="24" customHeight="1">
      <c r="A533" s="200" t="s">
        <v>67</v>
      </c>
      <c r="B533" s="201">
        <f>SUM(B510,B523,B528,B515)</f>
        <v>189000</v>
      </c>
      <c r="C533" s="201">
        <f>SUM(C510,C523,C528,C515)</f>
        <v>189000</v>
      </c>
      <c r="D533" s="201">
        <f>SUM(D510,D523,D528,D515,D505)</f>
        <v>189000</v>
      </c>
      <c r="E533" s="201">
        <f>SUM(E510,E523,E528,E515,E505)</f>
        <v>252500</v>
      </c>
      <c r="F533" s="201">
        <f>SUM(F510,F523,F528,F515)</f>
        <v>54335.6</v>
      </c>
      <c r="G533" s="202">
        <f>E533-F533</f>
        <v>198164.4</v>
      </c>
      <c r="H533" s="203">
        <f>F533/E533*100</f>
        <v>21.519049504950495</v>
      </c>
      <c r="I533" s="202">
        <f>SUM(I510:I528)</f>
        <v>0</v>
      </c>
      <c r="J533" s="211"/>
    </row>
    <row r="534" spans="1:9" s="84" customFormat="1" ht="24.75" customHeight="1">
      <c r="A534" s="165" t="s">
        <v>85</v>
      </c>
      <c r="B534" s="48">
        <f>SUM(B536,B538)</f>
        <v>15000</v>
      </c>
      <c r="C534" s="6">
        <f>SUM(C536,C538)</f>
        <v>15000</v>
      </c>
      <c r="D534" s="6">
        <f>SUM(D536,D538)</f>
        <v>15000</v>
      </c>
      <c r="E534" s="6">
        <f>SUM(E536,E538)</f>
        <v>15000</v>
      </c>
      <c r="F534" s="153">
        <v>0</v>
      </c>
      <c r="G534" s="265">
        <f>E534-F534</f>
        <v>15000</v>
      </c>
      <c r="H534" s="7">
        <f>F534/E534*100</f>
        <v>0</v>
      </c>
      <c r="I534" s="265">
        <v>0</v>
      </c>
    </row>
    <row r="535" spans="1:9" s="84" customFormat="1" ht="18" customHeight="1">
      <c r="A535" s="96"/>
      <c r="B535" s="99" t="s">
        <v>103</v>
      </c>
      <c r="C535" s="264" t="s">
        <v>103</v>
      </c>
      <c r="D535" s="264" t="s">
        <v>103</v>
      </c>
      <c r="E535" s="264" t="s">
        <v>103</v>
      </c>
      <c r="F535" s="97"/>
      <c r="G535" s="98"/>
      <c r="H535" s="12"/>
      <c r="I535" s="98"/>
    </row>
    <row r="536" spans="1:9" s="84" customFormat="1" ht="18" customHeight="1">
      <c r="A536" s="96"/>
      <c r="B536" s="74">
        <v>5000</v>
      </c>
      <c r="C536" s="46">
        <v>5000</v>
      </c>
      <c r="D536" s="46">
        <v>5000</v>
      </c>
      <c r="E536" s="46">
        <v>5000</v>
      </c>
      <c r="F536" s="97"/>
      <c r="G536" s="98"/>
      <c r="H536" s="12"/>
      <c r="I536" s="98"/>
    </row>
    <row r="537" spans="1:9" s="84" customFormat="1" ht="18" customHeight="1">
      <c r="A537" s="96"/>
      <c r="B537" s="99" t="s">
        <v>138</v>
      </c>
      <c r="C537" s="264" t="s">
        <v>138</v>
      </c>
      <c r="D537" s="264" t="s">
        <v>138</v>
      </c>
      <c r="E537" s="264" t="s">
        <v>138</v>
      </c>
      <c r="F537" s="97"/>
      <c r="G537" s="98"/>
      <c r="H537" s="12"/>
      <c r="I537" s="98"/>
    </row>
    <row r="538" spans="1:9" s="84" customFormat="1" ht="18" customHeight="1">
      <c r="A538" s="96"/>
      <c r="B538" s="75">
        <v>10000</v>
      </c>
      <c r="C538" s="47">
        <v>10000</v>
      </c>
      <c r="D538" s="47">
        <v>10000</v>
      </c>
      <c r="E538" s="47">
        <v>10000</v>
      </c>
      <c r="F538" s="273"/>
      <c r="G538" s="98"/>
      <c r="H538" s="12"/>
      <c r="I538" s="98"/>
    </row>
    <row r="539" spans="1:9" s="213" customFormat="1" ht="27" customHeight="1">
      <c r="A539" s="225" t="s">
        <v>86</v>
      </c>
      <c r="B539" s="267">
        <f>SUM(B534)</f>
        <v>15000</v>
      </c>
      <c r="C539" s="232">
        <f>SUM(C534)</f>
        <v>15000</v>
      </c>
      <c r="D539" s="232">
        <f>SUM(D534)</f>
        <v>15000</v>
      </c>
      <c r="E539" s="232">
        <f>SUM(E534)</f>
        <v>15000</v>
      </c>
      <c r="F539" s="232">
        <f>SUM(F534)</f>
        <v>0</v>
      </c>
      <c r="G539" s="232">
        <f>E539-F539</f>
        <v>15000</v>
      </c>
      <c r="H539" s="233">
        <f>F539/E539*100</f>
        <v>0</v>
      </c>
      <c r="I539" s="232">
        <f>I534</f>
        <v>0</v>
      </c>
    </row>
    <row r="540" spans="1:10" s="1" customFormat="1" ht="24.75" customHeight="1">
      <c r="A540" s="70" t="s">
        <v>23</v>
      </c>
      <c r="B540" s="20">
        <f>SUM(B542,B544)</f>
        <v>30000</v>
      </c>
      <c r="C540" s="11">
        <f>SUM(C542,C544)</f>
        <v>30000</v>
      </c>
      <c r="D540" s="11">
        <f>SUM(D542,D544)</f>
        <v>30000</v>
      </c>
      <c r="E540" s="11">
        <f>SUM(E542,E544)</f>
        <v>30000</v>
      </c>
      <c r="F540" s="20">
        <f>SUM(F541:F544)</f>
        <v>5520</v>
      </c>
      <c r="G540" s="11">
        <f>E540-F540</f>
        <v>24480</v>
      </c>
      <c r="H540" s="12">
        <f>F540/E540*100</f>
        <v>18.4</v>
      </c>
      <c r="I540" s="11">
        <v>0</v>
      </c>
      <c r="J540" s="71"/>
    </row>
    <row r="541" spans="1:24" s="21" customFormat="1" ht="19.5" customHeight="1">
      <c r="A541" s="43" t="s">
        <v>219</v>
      </c>
      <c r="B541" s="99" t="s">
        <v>103</v>
      </c>
      <c r="C541" s="264" t="s">
        <v>103</v>
      </c>
      <c r="D541" s="264" t="s">
        <v>103</v>
      </c>
      <c r="E541" s="264" t="s">
        <v>103</v>
      </c>
      <c r="F541" s="37">
        <v>5520</v>
      </c>
      <c r="G541" s="36"/>
      <c r="H541" s="38"/>
      <c r="I541" s="36"/>
      <c r="J541" s="7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44"/>
    </row>
    <row r="542" spans="1:10" s="1" customFormat="1" ht="19.5" customHeight="1">
      <c r="A542" s="43"/>
      <c r="B542" s="74">
        <v>10000</v>
      </c>
      <c r="C542" s="46">
        <v>10000</v>
      </c>
      <c r="D542" s="46">
        <v>10000</v>
      </c>
      <c r="E542" s="46">
        <v>10000</v>
      </c>
      <c r="F542" s="37"/>
      <c r="G542" s="36"/>
      <c r="H542" s="38"/>
      <c r="I542" s="36"/>
      <c r="J542" s="71"/>
    </row>
    <row r="543" spans="1:10" s="1" customFormat="1" ht="19.5" customHeight="1">
      <c r="A543" s="43"/>
      <c r="B543" s="99" t="s">
        <v>138</v>
      </c>
      <c r="C543" s="264" t="s">
        <v>138</v>
      </c>
      <c r="D543" s="264" t="s">
        <v>138</v>
      </c>
      <c r="E543" s="264" t="s">
        <v>138</v>
      </c>
      <c r="F543" s="37"/>
      <c r="G543" s="36"/>
      <c r="H543" s="38"/>
      <c r="I543" s="36"/>
      <c r="J543" s="71"/>
    </row>
    <row r="544" spans="1:10" s="1" customFormat="1" ht="19.5" customHeight="1">
      <c r="A544" s="132"/>
      <c r="B544" s="75">
        <v>20000</v>
      </c>
      <c r="C544" s="47">
        <v>20000</v>
      </c>
      <c r="D544" s="47">
        <v>20000</v>
      </c>
      <c r="E544" s="47">
        <v>20000</v>
      </c>
      <c r="F544" s="66"/>
      <c r="G544" s="41"/>
      <c r="H544" s="42"/>
      <c r="I544" s="41"/>
      <c r="J544" s="71"/>
    </row>
    <row r="545" spans="1:24" s="215" customFormat="1" ht="30" customHeight="1">
      <c r="A545" s="210" t="s">
        <v>68</v>
      </c>
      <c r="B545" s="201">
        <f>B540</f>
        <v>30000</v>
      </c>
      <c r="C545" s="202">
        <f>C540</f>
        <v>30000</v>
      </c>
      <c r="D545" s="202">
        <f>D540</f>
        <v>30000</v>
      </c>
      <c r="E545" s="202">
        <f>E540</f>
        <v>30000</v>
      </c>
      <c r="F545" s="202">
        <f>F540</f>
        <v>5520</v>
      </c>
      <c r="G545" s="202">
        <f>E545-F545</f>
        <v>24480</v>
      </c>
      <c r="H545" s="203">
        <f>F545/E545*100</f>
        <v>18.4</v>
      </c>
      <c r="I545" s="202">
        <f>SUM(I540:I544)</f>
        <v>0</v>
      </c>
      <c r="J545" s="212"/>
      <c r="K545" s="212"/>
      <c r="L545" s="212"/>
      <c r="M545" s="212"/>
      <c r="N545" s="212"/>
      <c r="O545" s="212"/>
      <c r="P545" s="212"/>
      <c r="Q545" s="212"/>
      <c r="R545" s="212"/>
      <c r="S545" s="212"/>
      <c r="T545" s="212"/>
      <c r="U545" s="212"/>
      <c r="V545" s="212"/>
      <c r="W545" s="212"/>
      <c r="X545" s="214"/>
    </row>
    <row r="546" spans="1:10" s="83" customFormat="1" ht="24.75" customHeight="1">
      <c r="A546" s="24" t="s">
        <v>30</v>
      </c>
      <c r="B546" s="325">
        <f>SUM(B548,B550)</f>
        <v>28633600</v>
      </c>
      <c r="C546" s="325">
        <f>SUM(C548,C550)</f>
        <v>28633600</v>
      </c>
      <c r="D546" s="325">
        <f>SUM(D548,D550)</f>
        <v>28633600</v>
      </c>
      <c r="E546" s="325">
        <f>SUM(E548,E550)</f>
        <v>28520200</v>
      </c>
      <c r="F546" s="356">
        <f>SUM(F547:F548)</f>
        <v>11109678.94</v>
      </c>
      <c r="G546" s="356">
        <f>E546-F546</f>
        <v>17410521.060000002</v>
      </c>
      <c r="H546" s="7">
        <f>F546/E546*100</f>
        <v>38.95372031051675</v>
      </c>
      <c r="I546" s="6">
        <v>0</v>
      </c>
      <c r="J546" s="85"/>
    </row>
    <row r="547" spans="1:10" s="83" customFormat="1" ht="19.5" customHeight="1">
      <c r="A547" s="45" t="s">
        <v>367</v>
      </c>
      <c r="B547" s="99" t="s">
        <v>103</v>
      </c>
      <c r="C547" s="99" t="s">
        <v>103</v>
      </c>
      <c r="D547" s="99" t="s">
        <v>103</v>
      </c>
      <c r="E547" s="99" t="s">
        <v>103</v>
      </c>
      <c r="F547" s="357">
        <v>1666451.75</v>
      </c>
      <c r="G547" s="140"/>
      <c r="H547" s="12"/>
      <c r="I547" s="11"/>
      <c r="J547" s="85"/>
    </row>
    <row r="548" spans="1:10" s="83" customFormat="1" ht="19.5" customHeight="1">
      <c r="A548" s="45" t="s">
        <v>368</v>
      </c>
      <c r="B548" s="74">
        <v>4298460</v>
      </c>
      <c r="C548" s="74">
        <v>4298460</v>
      </c>
      <c r="D548" s="74">
        <v>4298460</v>
      </c>
      <c r="E548" s="74">
        <v>4280960</v>
      </c>
      <c r="F548" s="357">
        <v>9443227.19</v>
      </c>
      <c r="G548" s="140"/>
      <c r="H548" s="12"/>
      <c r="I548" s="11"/>
      <c r="J548" s="85"/>
    </row>
    <row r="549" spans="1:10" s="83" customFormat="1" ht="19.5" customHeight="1">
      <c r="A549" s="45"/>
      <c r="B549" s="99" t="s">
        <v>138</v>
      </c>
      <c r="C549" s="99" t="s">
        <v>138</v>
      </c>
      <c r="D549" s="99" t="s">
        <v>138</v>
      </c>
      <c r="E549" s="99" t="s">
        <v>138</v>
      </c>
      <c r="F549" s="357"/>
      <c r="G549" s="140"/>
      <c r="H549" s="12"/>
      <c r="I549" s="11"/>
      <c r="J549" s="85"/>
    </row>
    <row r="550" spans="1:10" s="83" customFormat="1" ht="19.5" customHeight="1">
      <c r="A550" s="49"/>
      <c r="B550" s="75">
        <v>24335140</v>
      </c>
      <c r="C550" s="75">
        <v>24335140</v>
      </c>
      <c r="D550" s="75">
        <v>24335140</v>
      </c>
      <c r="E550" s="75">
        <v>24239240</v>
      </c>
      <c r="F550" s="358"/>
      <c r="G550" s="283"/>
      <c r="H550" s="128"/>
      <c r="I550" s="127"/>
      <c r="J550" s="85"/>
    </row>
    <row r="551" spans="1:10" s="239" customFormat="1" ht="30" customHeight="1">
      <c r="A551" s="221" t="s">
        <v>71</v>
      </c>
      <c r="B551" s="359">
        <f>SUM(B546:B546)</f>
        <v>28633600</v>
      </c>
      <c r="C551" s="360">
        <f>SUM(C546:C546)</f>
        <v>28633600</v>
      </c>
      <c r="D551" s="360">
        <f>SUM(D546:D546)</f>
        <v>28633600</v>
      </c>
      <c r="E551" s="360">
        <f>SUM(E546:E546)</f>
        <v>28520200</v>
      </c>
      <c r="F551" s="360">
        <f>SUM(F546:F546)</f>
        <v>11109678.94</v>
      </c>
      <c r="G551" s="360">
        <f>E551-F551</f>
        <v>17410521.060000002</v>
      </c>
      <c r="H551" s="203">
        <f>F551/E551*100</f>
        <v>38.95372031051675</v>
      </c>
      <c r="I551" s="202">
        <f>SUM(I546:I546)</f>
        <v>0</v>
      </c>
      <c r="J551" s="217"/>
    </row>
    <row r="552" spans="1:13" s="72" customFormat="1" ht="24.75" customHeight="1">
      <c r="A552" s="22" t="s">
        <v>39</v>
      </c>
      <c r="B552" s="20">
        <f>SUM(B554,B556)</f>
        <v>38400</v>
      </c>
      <c r="C552" s="11">
        <f>SUM(C554,C556)</f>
        <v>38400</v>
      </c>
      <c r="D552" s="11">
        <f>SUM(D554,D556)</f>
        <v>38400</v>
      </c>
      <c r="E552" s="11">
        <f>SUM(E554,E556)</f>
        <v>38400</v>
      </c>
      <c r="F552" s="76">
        <f>SUM(F553:F556)</f>
        <v>0</v>
      </c>
      <c r="G552" s="16">
        <f>E552-F552</f>
        <v>38400</v>
      </c>
      <c r="H552" s="23">
        <f>F552/E552*100</f>
        <v>0</v>
      </c>
      <c r="I552" s="16">
        <v>0</v>
      </c>
      <c r="J552" s="25"/>
      <c r="K552" s="92"/>
      <c r="L552" s="92"/>
      <c r="M552" s="92"/>
    </row>
    <row r="553" spans="1:13" s="72" customFormat="1" ht="19.5" customHeight="1">
      <c r="A553" s="146"/>
      <c r="B553" s="99" t="s">
        <v>103</v>
      </c>
      <c r="C553" s="264" t="s">
        <v>103</v>
      </c>
      <c r="D553" s="264" t="s">
        <v>103</v>
      </c>
      <c r="E553" s="264" t="s">
        <v>103</v>
      </c>
      <c r="F553" s="74"/>
      <c r="G553" s="28"/>
      <c r="H553" s="29"/>
      <c r="I553" s="28"/>
      <c r="J553" s="25"/>
      <c r="K553" s="92"/>
      <c r="L553" s="92"/>
      <c r="M553" s="92"/>
    </row>
    <row r="554" spans="1:13" s="72" customFormat="1" ht="19.5" customHeight="1">
      <c r="A554" s="59"/>
      <c r="B554" s="74">
        <v>10000</v>
      </c>
      <c r="C554" s="46">
        <v>10000</v>
      </c>
      <c r="D554" s="46">
        <v>10000</v>
      </c>
      <c r="E554" s="46">
        <v>10000</v>
      </c>
      <c r="F554" s="74"/>
      <c r="G554" s="46"/>
      <c r="H554" s="60"/>
      <c r="I554" s="46"/>
      <c r="J554" s="71"/>
      <c r="K554" s="92"/>
      <c r="L554" s="92"/>
      <c r="M554" s="92"/>
    </row>
    <row r="555" spans="1:13" s="72" customFormat="1" ht="19.5" customHeight="1">
      <c r="A555" s="59"/>
      <c r="B555" s="99" t="s">
        <v>138</v>
      </c>
      <c r="C555" s="264" t="s">
        <v>138</v>
      </c>
      <c r="D555" s="264" t="s">
        <v>138</v>
      </c>
      <c r="E555" s="264" t="s">
        <v>138</v>
      </c>
      <c r="F555" s="74"/>
      <c r="G555" s="28"/>
      <c r="H555" s="29"/>
      <c r="I555" s="28"/>
      <c r="J555" s="25"/>
      <c r="K555" s="92"/>
      <c r="L555" s="92"/>
      <c r="M555" s="92"/>
    </row>
    <row r="556" spans="1:13" s="72" customFormat="1" ht="19.5" customHeight="1">
      <c r="A556" s="35"/>
      <c r="B556" s="75">
        <v>28400</v>
      </c>
      <c r="C556" s="47">
        <v>28400</v>
      </c>
      <c r="D556" s="47">
        <v>28400</v>
      </c>
      <c r="E556" s="47">
        <v>28400</v>
      </c>
      <c r="F556" s="75"/>
      <c r="G556" s="47"/>
      <c r="H556" s="62"/>
      <c r="I556" s="53"/>
      <c r="J556" s="25"/>
      <c r="K556" s="92"/>
      <c r="L556" s="92"/>
      <c r="M556" s="92"/>
    </row>
    <row r="557" spans="1:13" s="72" customFormat="1" ht="24.75" customHeight="1">
      <c r="A557" s="27" t="s">
        <v>130</v>
      </c>
      <c r="B557" s="20">
        <v>0</v>
      </c>
      <c r="C557" s="11">
        <v>0</v>
      </c>
      <c r="D557" s="11">
        <v>0</v>
      </c>
      <c r="E557" s="11">
        <f>SUM(E559,E561)</f>
        <v>9300</v>
      </c>
      <c r="F557" s="73">
        <v>0</v>
      </c>
      <c r="G557" s="28">
        <f>E557-F557</f>
        <v>9300</v>
      </c>
      <c r="H557" s="29"/>
      <c r="I557" s="28">
        <v>0</v>
      </c>
      <c r="J557" s="25"/>
      <c r="K557" s="92"/>
      <c r="L557" s="92"/>
      <c r="M557" s="92"/>
    </row>
    <row r="558" spans="1:13" s="72" customFormat="1" ht="21.75" customHeight="1">
      <c r="A558" s="146"/>
      <c r="B558" s="264" t="s">
        <v>103</v>
      </c>
      <c r="C558" s="264" t="s">
        <v>103</v>
      </c>
      <c r="D558" s="264" t="s">
        <v>103</v>
      </c>
      <c r="E558" s="264" t="s">
        <v>103</v>
      </c>
      <c r="F558" s="74"/>
      <c r="G558" s="264"/>
      <c r="H558" s="29"/>
      <c r="I558" s="28"/>
      <c r="J558" s="25"/>
      <c r="K558" s="92"/>
      <c r="L558" s="92"/>
      <c r="M558" s="92"/>
    </row>
    <row r="559" spans="1:13" s="72" customFormat="1" ht="21.75" customHeight="1">
      <c r="A559" s="59"/>
      <c r="B559" s="99"/>
      <c r="C559" s="264"/>
      <c r="D559" s="264"/>
      <c r="E559" s="46">
        <v>1400</v>
      </c>
      <c r="F559" s="74"/>
      <c r="G559" s="264"/>
      <c r="H559" s="29"/>
      <c r="I559" s="28"/>
      <c r="J559" s="25"/>
      <c r="K559" s="92"/>
      <c r="L559" s="92"/>
      <c r="M559" s="92"/>
    </row>
    <row r="560" spans="1:13" s="72" customFormat="1" ht="21.75" customHeight="1">
      <c r="A560" s="59"/>
      <c r="B560" s="264" t="s">
        <v>138</v>
      </c>
      <c r="C560" s="264" t="s">
        <v>138</v>
      </c>
      <c r="D560" s="264" t="s">
        <v>138</v>
      </c>
      <c r="E560" s="264" t="s">
        <v>138</v>
      </c>
      <c r="F560" s="74"/>
      <c r="G560" s="264"/>
      <c r="H560" s="29"/>
      <c r="I560" s="28"/>
      <c r="J560" s="25"/>
      <c r="K560" s="92"/>
      <c r="L560" s="92"/>
      <c r="M560" s="92"/>
    </row>
    <row r="561" spans="1:13" s="72" customFormat="1" ht="21.75" customHeight="1">
      <c r="A561" s="35"/>
      <c r="B561" s="75"/>
      <c r="C561" s="47"/>
      <c r="D561" s="47"/>
      <c r="E561" s="47">
        <v>7900</v>
      </c>
      <c r="F561" s="75"/>
      <c r="G561" s="47"/>
      <c r="H561" s="54"/>
      <c r="I561" s="53"/>
      <c r="J561" s="25"/>
      <c r="K561" s="92"/>
      <c r="L561" s="92"/>
      <c r="M561" s="92"/>
    </row>
    <row r="562" spans="1:13" s="72" customFormat="1" ht="24.75" customHeight="1">
      <c r="A562" s="22" t="s">
        <v>101</v>
      </c>
      <c r="B562" s="20">
        <v>0</v>
      </c>
      <c r="C562" s="11">
        <v>0</v>
      </c>
      <c r="D562" s="11">
        <v>0</v>
      </c>
      <c r="E562" s="11">
        <f>SUM(E564,E566)</f>
        <v>10600</v>
      </c>
      <c r="F562" s="76">
        <f>SUM(F563:F566)</f>
        <v>0</v>
      </c>
      <c r="G562" s="16">
        <f>E562-F562</f>
        <v>10600</v>
      </c>
      <c r="H562" s="23"/>
      <c r="I562" s="16">
        <v>0</v>
      </c>
      <c r="J562" s="25"/>
      <c r="K562" s="92"/>
      <c r="L562" s="92"/>
      <c r="M562" s="92"/>
    </row>
    <row r="563" spans="1:13" s="72" customFormat="1" ht="19.5" customHeight="1">
      <c r="A563" s="146"/>
      <c r="B563" s="264" t="s">
        <v>103</v>
      </c>
      <c r="C563" s="264" t="s">
        <v>103</v>
      </c>
      <c r="D563" s="264" t="s">
        <v>103</v>
      </c>
      <c r="E563" s="264" t="s">
        <v>103</v>
      </c>
      <c r="F563" s="74"/>
      <c r="G563" s="264"/>
      <c r="H563" s="29"/>
      <c r="I563" s="28"/>
      <c r="J563" s="25"/>
      <c r="K563" s="92"/>
      <c r="L563" s="92"/>
      <c r="M563" s="92"/>
    </row>
    <row r="564" spans="1:13" s="72" customFormat="1" ht="19.5" customHeight="1">
      <c r="A564" s="146"/>
      <c r="B564" s="99"/>
      <c r="C564" s="264"/>
      <c r="D564" s="264"/>
      <c r="E564" s="46">
        <v>2100</v>
      </c>
      <c r="F564" s="74"/>
      <c r="G564" s="264"/>
      <c r="H564" s="29"/>
      <c r="I564" s="28"/>
      <c r="J564" s="25"/>
      <c r="K564" s="92"/>
      <c r="L564" s="92"/>
      <c r="M564" s="92"/>
    </row>
    <row r="565" spans="1:13" s="72" customFormat="1" ht="19.5" customHeight="1">
      <c r="A565" s="146"/>
      <c r="B565" s="264" t="s">
        <v>138</v>
      </c>
      <c r="C565" s="264" t="s">
        <v>138</v>
      </c>
      <c r="D565" s="264" t="s">
        <v>138</v>
      </c>
      <c r="E565" s="264" t="s">
        <v>138</v>
      </c>
      <c r="F565" s="74"/>
      <c r="G565" s="264"/>
      <c r="H565" s="29"/>
      <c r="I565" s="28"/>
      <c r="J565" s="25"/>
      <c r="K565" s="92"/>
      <c r="L565" s="92"/>
      <c r="M565" s="92"/>
    </row>
    <row r="566" spans="1:13" s="72" customFormat="1" ht="19.5" customHeight="1">
      <c r="A566" s="59"/>
      <c r="B566" s="99"/>
      <c r="C566" s="264"/>
      <c r="D566" s="264"/>
      <c r="E566" s="47">
        <v>8500</v>
      </c>
      <c r="F566" s="74"/>
      <c r="G566" s="264"/>
      <c r="H566" s="29"/>
      <c r="I566" s="28"/>
      <c r="J566" s="25"/>
      <c r="K566" s="92"/>
      <c r="L566" s="92"/>
      <c r="M566" s="92"/>
    </row>
    <row r="567" spans="1:13" s="217" customFormat="1" ht="30" customHeight="1">
      <c r="A567" s="210" t="s">
        <v>73</v>
      </c>
      <c r="B567" s="201">
        <f>B552</f>
        <v>38400</v>
      </c>
      <c r="C567" s="202">
        <f>C552</f>
        <v>38400</v>
      </c>
      <c r="D567" s="202">
        <f>D552+D557+D562</f>
        <v>38400</v>
      </c>
      <c r="E567" s="202">
        <f>E552+E557+E562</f>
        <v>58300</v>
      </c>
      <c r="F567" s="202">
        <f>F552</f>
        <v>0</v>
      </c>
      <c r="G567" s="202">
        <f>E567-F567</f>
        <v>58300</v>
      </c>
      <c r="H567" s="203">
        <f>F567/E567*100</f>
        <v>0</v>
      </c>
      <c r="I567" s="202">
        <f>SUM(I552:I556)</f>
        <v>0</v>
      </c>
      <c r="J567" s="204"/>
      <c r="K567" s="216"/>
      <c r="L567" s="216"/>
      <c r="M567" s="216"/>
    </row>
    <row r="568" spans="1:9" s="212" customFormat="1" ht="30" customHeight="1">
      <c r="A568" s="210" t="s">
        <v>139</v>
      </c>
      <c r="B568" s="333">
        <f>SUM(B493,B504,B533,B539,B545,B551,B567)</f>
        <v>30586000</v>
      </c>
      <c r="C568" s="334">
        <f>SUM(C493,C504,C533,C539,C545,C551,C567)</f>
        <v>30586000</v>
      </c>
      <c r="D568" s="334">
        <f>SUM(D493,D504,D533,D539,D545,D551,D567)</f>
        <v>30586000</v>
      </c>
      <c r="E568" s="334">
        <f>SUM(E493,E504,E533,E539,E545,E551,E567)</f>
        <v>30586000</v>
      </c>
      <c r="F568" s="334">
        <f>SUM(F493,F504,F533,F539,F545,F551,F567)</f>
        <v>11205085.37</v>
      </c>
      <c r="G568" s="334">
        <f>E568-F568</f>
        <v>19380914.630000003</v>
      </c>
      <c r="H568" s="335">
        <f>F568/E568*100</f>
        <v>36.63468701366638</v>
      </c>
      <c r="I568" s="334">
        <v>0</v>
      </c>
    </row>
    <row r="569" spans="1:10" s="199" customFormat="1" ht="30" customHeight="1">
      <c r="A569" s="210" t="s">
        <v>37</v>
      </c>
      <c r="B569" s="201"/>
      <c r="C569" s="202"/>
      <c r="D569" s="202"/>
      <c r="E569" s="202"/>
      <c r="F569" s="202"/>
      <c r="G569" s="202"/>
      <c r="H569" s="203"/>
      <c r="I569" s="202"/>
      <c r="J569" s="212"/>
    </row>
    <row r="570" spans="1:10" s="72" customFormat="1" ht="24.75" customHeight="1">
      <c r="A570" s="15" t="s">
        <v>38</v>
      </c>
      <c r="B570" s="48">
        <v>45000</v>
      </c>
      <c r="C570" s="6">
        <v>45000</v>
      </c>
      <c r="D570" s="6">
        <v>42750</v>
      </c>
      <c r="E570" s="6">
        <v>11250</v>
      </c>
      <c r="F570" s="48">
        <f>SUM(F571:F572)</f>
        <v>11207.560000000001</v>
      </c>
      <c r="G570" s="6">
        <f>E570-F570</f>
        <v>42.43999999999869</v>
      </c>
      <c r="H570" s="7">
        <f>F570/E570*100</f>
        <v>99.62275555555557</v>
      </c>
      <c r="I570" s="6">
        <v>9225.56</v>
      </c>
      <c r="J570" s="25"/>
    </row>
    <row r="571" spans="1:10" s="192" customFormat="1" ht="19.5" customHeight="1">
      <c r="A571" s="190" t="s">
        <v>169</v>
      </c>
      <c r="B571" s="175"/>
      <c r="C571" s="177"/>
      <c r="D571" s="177"/>
      <c r="E571" s="177"/>
      <c r="F571" s="175">
        <v>4187.5</v>
      </c>
      <c r="G571" s="177"/>
      <c r="H571" s="178"/>
      <c r="I571" s="177"/>
      <c r="J571" s="191"/>
    </row>
    <row r="572" spans="1:10" s="192" customFormat="1" ht="19.5" customHeight="1">
      <c r="A572" s="190" t="s">
        <v>230</v>
      </c>
      <c r="B572" s="175"/>
      <c r="C572" s="177"/>
      <c r="D572" s="177"/>
      <c r="E572" s="177"/>
      <c r="F572" s="175">
        <v>7020.06</v>
      </c>
      <c r="G572" s="177"/>
      <c r="H572" s="178"/>
      <c r="I572" s="177"/>
      <c r="J572" s="191"/>
    </row>
    <row r="573" spans="1:10" s="258" customFormat="1" ht="30" customHeight="1">
      <c r="A573" s="257" t="s">
        <v>72</v>
      </c>
      <c r="B573" s="201">
        <f>B570</f>
        <v>45000</v>
      </c>
      <c r="C573" s="202">
        <f>C570</f>
        <v>45000</v>
      </c>
      <c r="D573" s="202">
        <f>D570</f>
        <v>42750</v>
      </c>
      <c r="E573" s="202">
        <f>E570</f>
        <v>11250</v>
      </c>
      <c r="F573" s="201">
        <f>F570</f>
        <v>11207.560000000001</v>
      </c>
      <c r="G573" s="202">
        <f>E573-F573</f>
        <v>42.43999999999869</v>
      </c>
      <c r="H573" s="203">
        <f>F573/E573*100</f>
        <v>99.62275555555557</v>
      </c>
      <c r="I573" s="202">
        <f>I570</f>
        <v>9225.56</v>
      </c>
      <c r="J573" s="212"/>
    </row>
    <row r="574" spans="1:10" s="72" customFormat="1" ht="24.75" customHeight="1">
      <c r="A574" s="15" t="s">
        <v>39</v>
      </c>
      <c r="B574" s="6">
        <v>60000</v>
      </c>
      <c r="C574" s="6">
        <v>60000</v>
      </c>
      <c r="D574" s="6">
        <v>60000</v>
      </c>
      <c r="E574" s="6">
        <v>40000</v>
      </c>
      <c r="F574" s="6">
        <f>SUM(F575:F579)</f>
        <v>39153.69</v>
      </c>
      <c r="G574" s="6">
        <f>E574-F574</f>
        <v>846.3099999999977</v>
      </c>
      <c r="H574" s="7">
        <f>F574/E574*100</f>
        <v>97.884225</v>
      </c>
      <c r="I574" s="6">
        <v>49303.25</v>
      </c>
      <c r="J574" s="25"/>
    </row>
    <row r="575" spans="1:10" s="72" customFormat="1" ht="19.5" customHeight="1">
      <c r="A575" s="34" t="s">
        <v>170</v>
      </c>
      <c r="B575" s="36"/>
      <c r="C575" s="36"/>
      <c r="D575" s="36"/>
      <c r="E575" s="36"/>
      <c r="F575" s="36">
        <v>1966.19</v>
      </c>
      <c r="G575" s="36"/>
      <c r="H575" s="38"/>
      <c r="I575" s="36"/>
      <c r="J575" s="71"/>
    </row>
    <row r="576" spans="1:10" s="72" customFormat="1" ht="19.5" customHeight="1">
      <c r="A576" s="34" t="s">
        <v>171</v>
      </c>
      <c r="B576" s="36"/>
      <c r="C576" s="36"/>
      <c r="D576" s="36"/>
      <c r="E576" s="36"/>
      <c r="F576" s="36">
        <v>815</v>
      </c>
      <c r="G576" s="36"/>
      <c r="H576" s="38"/>
      <c r="I576" s="36"/>
      <c r="J576" s="71"/>
    </row>
    <row r="577" spans="1:10" s="192" customFormat="1" ht="19.5" customHeight="1">
      <c r="A577" s="174" t="s">
        <v>172</v>
      </c>
      <c r="B577" s="177"/>
      <c r="C577" s="177"/>
      <c r="D577" s="177"/>
      <c r="E577" s="177"/>
      <c r="F577" s="177">
        <v>400</v>
      </c>
      <c r="G577" s="177"/>
      <c r="H577" s="178"/>
      <c r="I577" s="177"/>
      <c r="J577" s="189"/>
    </row>
    <row r="578" spans="1:10" s="192" customFormat="1" ht="19.5" customHeight="1">
      <c r="A578" s="174" t="s">
        <v>369</v>
      </c>
      <c r="B578" s="177"/>
      <c r="C578" s="177"/>
      <c r="D578" s="177"/>
      <c r="E578" s="177"/>
      <c r="F578" s="177">
        <v>27285</v>
      </c>
      <c r="G578" s="177"/>
      <c r="H578" s="178"/>
      <c r="I578" s="177"/>
      <c r="J578" s="189"/>
    </row>
    <row r="579" spans="1:10" s="192" customFormat="1" ht="19.5" customHeight="1">
      <c r="A579" s="303" t="s">
        <v>187</v>
      </c>
      <c r="B579" s="304"/>
      <c r="C579" s="304"/>
      <c r="D579" s="304"/>
      <c r="E579" s="304"/>
      <c r="F579" s="304">
        <v>8687.5</v>
      </c>
      <c r="G579" s="304"/>
      <c r="H579" s="305"/>
      <c r="I579" s="304"/>
      <c r="J579" s="189"/>
    </row>
    <row r="580" spans="1:10" s="244" customFormat="1" ht="30" customHeight="1">
      <c r="A580" s="210" t="s">
        <v>73</v>
      </c>
      <c r="B580" s="201">
        <f>B574</f>
        <v>60000</v>
      </c>
      <c r="C580" s="202">
        <f>C574</f>
        <v>60000</v>
      </c>
      <c r="D580" s="202">
        <f>D574</f>
        <v>60000</v>
      </c>
      <c r="E580" s="202">
        <f>E574</f>
        <v>40000</v>
      </c>
      <c r="F580" s="202">
        <f>F574</f>
        <v>39153.69</v>
      </c>
      <c r="G580" s="202">
        <f>E580-F580</f>
        <v>846.3099999999977</v>
      </c>
      <c r="H580" s="203">
        <f aca="true" t="shared" si="7" ref="H580:H599">F580/E580*100</f>
        <v>97.884225</v>
      </c>
      <c r="I580" s="202">
        <f>I574</f>
        <v>49303.25</v>
      </c>
      <c r="J580" s="212"/>
    </row>
    <row r="581" spans="1:10" s="217" customFormat="1" ht="33.75" customHeight="1">
      <c r="A581" s="210" t="s">
        <v>40</v>
      </c>
      <c r="B581" s="229">
        <f>SUM(B573,B580)</f>
        <v>105000</v>
      </c>
      <c r="C581" s="231">
        <f>SUM(C573,C580)</f>
        <v>105000</v>
      </c>
      <c r="D581" s="231">
        <f>SUM(D573,D580)</f>
        <v>102750</v>
      </c>
      <c r="E581" s="231">
        <f>SUM(E573,E580)</f>
        <v>51250</v>
      </c>
      <c r="F581" s="231">
        <f>SUM(F573,F580)</f>
        <v>50361.25</v>
      </c>
      <c r="G581" s="231">
        <f>E581-F581</f>
        <v>888.75</v>
      </c>
      <c r="H581" s="235">
        <f t="shared" si="7"/>
        <v>98.26585365853659</v>
      </c>
      <c r="I581" s="231">
        <f>I573+I580</f>
        <v>58528.81</v>
      </c>
      <c r="J581" s="204"/>
    </row>
    <row r="582" spans="1:10" s="239" customFormat="1" ht="34.5" customHeight="1">
      <c r="A582" s="259" t="s">
        <v>42</v>
      </c>
      <c r="B582" s="329">
        <f>SUM(B211,B220,B244,B252,B262,B266,B305,B309,B355,B365,B373,B381,B389,B399,B404,B424,B434,B439,B568,B581,B469)</f>
        <v>142325681.32</v>
      </c>
      <c r="C582" s="330">
        <f>SUM(C211,C220,C244,C252,C262,C266,C305,C309,C355,C365,C373,C381,C389,C399,C404,C424,C434,C439,C568,C581,C469)</f>
        <v>141471381.32</v>
      </c>
      <c r="D582" s="330">
        <f>SUM(D211,D220,D244,D252,D262,D266,D305,D309,D355,D365,D373,D381,D389,D399,D404,D424,D434,D439,D568,D581,D469)</f>
        <v>141471381.32</v>
      </c>
      <c r="E582" s="330">
        <f>SUM(E211,E220,E244,E252,E262,E266,E305,E309,E355,E365,E373,E381,E389,E399,E404,E424,E434,E439,E568,E581,E469)</f>
        <v>141771381.32</v>
      </c>
      <c r="F582" s="330">
        <f>SUM(F211,F220,F244,F252,F262,F266,F305,F309,F355,F365,F373,F381,F389,F399,F404,F424,F434,F439,F568,F581,F469)</f>
        <v>82337676.31000003</v>
      </c>
      <c r="G582" s="361">
        <f>E582-F582</f>
        <v>59433705.00999996</v>
      </c>
      <c r="H582" s="362">
        <f t="shared" si="7"/>
        <v>58.077783783562865</v>
      </c>
      <c r="I582" s="330">
        <f>SUM(I211,I220,I244,I252,I262,I266,I305,I309,I355,I365,I373,I381,I389,I399,I404,I424,I434,I439,I581)</f>
        <v>76110756.38000001</v>
      </c>
      <c r="J582" s="217"/>
    </row>
    <row r="583" spans="1:10" s="368" customFormat="1" ht="22.5">
      <c r="A583" s="363"/>
      <c r="B583" s="364" t="s">
        <v>76</v>
      </c>
      <c r="C583" s="365" t="s">
        <v>76</v>
      </c>
      <c r="D583" s="365" t="s">
        <v>76</v>
      </c>
      <c r="E583" s="365" t="s">
        <v>76</v>
      </c>
      <c r="F583" s="365" t="s">
        <v>76</v>
      </c>
      <c r="G583" s="365" t="s">
        <v>76</v>
      </c>
      <c r="H583" s="366"/>
      <c r="I583" s="365"/>
      <c r="J583" s="367"/>
    </row>
    <row r="584" spans="1:10" s="368" customFormat="1" ht="15" customHeight="1">
      <c r="A584" s="363"/>
      <c r="B584" s="369">
        <f>SUM(B211,B244,B252,B262,B268,B271,B276,B286,B292,B298,B424,B469,B581)</f>
        <v>5749000</v>
      </c>
      <c r="C584" s="369">
        <f>SUM(C211,C244,C252,C262,C268,C271,C276,C286,C292,C298,C424,C469,C581)</f>
        <v>5768700</v>
      </c>
      <c r="D584" s="369">
        <f>SUM(D211,D244,D252,D262,D268,D271,D276,D286,D292,D298,D424,D469,D581)</f>
        <v>5768700</v>
      </c>
      <c r="E584" s="369">
        <f>SUM(E211,E244,E252,E262,E268,E271,E276,E286,E292,E298,E424,E469,E581)</f>
        <v>6068700</v>
      </c>
      <c r="F584" s="370">
        <f>SUM(F211,F244,F262,F275,F282:F283,F285,F424,F469,F581)</f>
        <v>5705555.48</v>
      </c>
      <c r="G584" s="369">
        <f>E584-F584</f>
        <v>363144.51999999955</v>
      </c>
      <c r="H584" s="371">
        <f t="shared" si="7"/>
        <v>94.01610690922274</v>
      </c>
      <c r="I584" s="370"/>
      <c r="J584" s="367"/>
    </row>
    <row r="585" spans="1:10" s="368" customFormat="1" ht="22.5">
      <c r="A585" s="363"/>
      <c r="B585" s="372" t="s">
        <v>98</v>
      </c>
      <c r="C585" s="373" t="s">
        <v>98</v>
      </c>
      <c r="D585" s="373" t="s">
        <v>98</v>
      </c>
      <c r="E585" s="373" t="s">
        <v>98</v>
      </c>
      <c r="F585" s="373" t="s">
        <v>98</v>
      </c>
      <c r="G585" s="373" t="s">
        <v>98</v>
      </c>
      <c r="H585" s="371"/>
      <c r="I585" s="373"/>
      <c r="J585" s="367"/>
    </row>
    <row r="586" spans="1:10" s="368" customFormat="1" ht="15" customHeight="1">
      <c r="A586" s="363"/>
      <c r="B586" s="369">
        <f>SUM(B313,B323,B328,B339,B345,B351,B357,B362,B367,B370,B375,B378,B391,B394)+SUM(B473,B478,B484,B489,B496,B501,B507,B512,B517,B525,B530,B536,B542,B548,B554,B559,B564)</f>
        <v>9934840</v>
      </c>
      <c r="C586" s="369">
        <f>SUM(C313,C323,C328,C339,C345,C351,C357,C362,C367,C370,C375,C378,C391,C394)+SUM(C473,C478,C484,C489,C496,C501,C507,C512,C517,C525,C530,C536,C542,C548,C554,C559,C564)</f>
        <v>9060840</v>
      </c>
      <c r="D586" s="369">
        <f>SUM(D313,D323,D328,D339,D345,D351,D357,D362,D367,D370,D375,D378,D391,D394)+SUM(D473,D478,D484,D489,D496,D501,D507,D512,D517,D525,D530,D536,D542,D548,D554,D559,D564)</f>
        <v>9060840</v>
      </c>
      <c r="E586" s="369">
        <f>SUM(E313,E323,E328,E339,E345,E351,E357,E362,E367,E370,E375,E378,E391,E394)+SUM(E473,E478,E484,E489,E496,E501,E507,E512,E517,E525,E530,E536,E542,E548,E554,E559,E564)</f>
        <v>9060840</v>
      </c>
      <c r="F586" s="369">
        <f>SUM(F319,F351,F357,F362,F367,F370,F375,F378,F391,F394,F401,F495:F498,F500,F516,F524,F541,F547)</f>
        <v>3361672.38</v>
      </c>
      <c r="G586" s="369">
        <f>E586-F586</f>
        <v>5699167.62</v>
      </c>
      <c r="H586" s="371">
        <f t="shared" si="7"/>
        <v>37.10111181744738</v>
      </c>
      <c r="I586" s="370"/>
      <c r="J586" s="367"/>
    </row>
    <row r="587" spans="1:10" s="368" customFormat="1" ht="22.5">
      <c r="A587" s="374"/>
      <c r="B587" s="372" t="s">
        <v>77</v>
      </c>
      <c r="C587" s="373" t="s">
        <v>77</v>
      </c>
      <c r="D587" s="373" t="s">
        <v>77</v>
      </c>
      <c r="E587" s="373" t="s">
        <v>77</v>
      </c>
      <c r="F587" s="373" t="s">
        <v>77</v>
      </c>
      <c r="G587" s="373" t="s">
        <v>77</v>
      </c>
      <c r="H587" s="375"/>
      <c r="I587" s="373"/>
      <c r="J587" s="367"/>
    </row>
    <row r="588" spans="1:10" s="368" customFormat="1" ht="15" customHeight="1">
      <c r="A588" s="374"/>
      <c r="B588" s="369">
        <f>SUM(B266,B358,B363,B368,B371,B376,B379,B392)</f>
        <v>34499580</v>
      </c>
      <c r="C588" s="369">
        <f>SUM(C266,C358,C363,C368,C371,C376,C379,C392)</f>
        <v>34499580</v>
      </c>
      <c r="D588" s="369">
        <f>SUM(D266,D358,D363,D368,D371,D376,D379,D392)</f>
        <v>34499580</v>
      </c>
      <c r="E588" s="369">
        <f>SUM(E266,E358,E363,E368,E371,E376,E379,E392)</f>
        <v>34499580</v>
      </c>
      <c r="F588" s="369">
        <f>SUM(F358,F363,F368,F371,F376,F379,F392,F395)</f>
        <v>12304471.840000002</v>
      </c>
      <c r="G588" s="369">
        <f>E588-F588</f>
        <v>22195108.159999996</v>
      </c>
      <c r="H588" s="371">
        <f t="shared" si="7"/>
        <v>35.66556995766326</v>
      </c>
      <c r="I588" s="370"/>
      <c r="J588" s="367"/>
    </row>
    <row r="589" spans="1:10" s="368" customFormat="1" ht="15" customHeight="1">
      <c r="A589" s="374"/>
      <c r="B589" s="372" t="s">
        <v>132</v>
      </c>
      <c r="C589" s="373" t="s">
        <v>132</v>
      </c>
      <c r="D589" s="373" t="s">
        <v>132</v>
      </c>
      <c r="E589" s="373" t="s">
        <v>132</v>
      </c>
      <c r="F589" s="373" t="s">
        <v>132</v>
      </c>
      <c r="G589" s="373" t="s">
        <v>370</v>
      </c>
      <c r="H589" s="371"/>
      <c r="I589" s="370"/>
      <c r="J589" s="367"/>
    </row>
    <row r="590" spans="1:10" s="368" customFormat="1" ht="15" customHeight="1">
      <c r="A590" s="374"/>
      <c r="B590" s="369">
        <f>SUM(B475,B480,B486,B491,B498,B503,B509,B514,B519,B527,B532,B538,B544,B550,B556,B561,B566)</f>
        <v>25953540</v>
      </c>
      <c r="C590" s="369">
        <f>SUM(C475,C480,C486,C491,C498,C503,C509,C514,C519,C527,C532,C538,C544,C550,C556,C561,C566)</f>
        <v>25953540</v>
      </c>
      <c r="D590" s="369">
        <f>SUM(D475,D480,D486,D491,D498,D503,D509,D514,D519,D527,D532,D538,D544,D550,D556,D561,D566)</f>
        <v>25953540</v>
      </c>
      <c r="E590" s="369">
        <f>SUM(E475,E480,E486,E491,E498,E503,E509,E514,E519,E527,E532,E538,E544,E550,E556,E561,E566)</f>
        <v>25953540</v>
      </c>
      <c r="F590" s="369">
        <f>SUM(F501,F526,F548)</f>
        <v>9505318.87</v>
      </c>
      <c r="G590" s="369">
        <f>E590-F590</f>
        <v>16448221.13</v>
      </c>
      <c r="H590" s="371">
        <f t="shared" si="7"/>
        <v>36.62436365135546</v>
      </c>
      <c r="I590" s="370"/>
      <c r="J590" s="367"/>
    </row>
    <row r="591" spans="1:10" s="368" customFormat="1" ht="22.5">
      <c r="A591" s="363"/>
      <c r="B591" s="372" t="s">
        <v>141</v>
      </c>
      <c r="C591" s="373" t="s">
        <v>141</v>
      </c>
      <c r="D591" s="373" t="s">
        <v>141</v>
      </c>
      <c r="E591" s="373" t="s">
        <v>141</v>
      </c>
      <c r="F591" s="373" t="s">
        <v>141</v>
      </c>
      <c r="G591" s="373" t="s">
        <v>141</v>
      </c>
      <c r="H591" s="371"/>
      <c r="I591" s="373"/>
      <c r="J591" s="367"/>
    </row>
    <row r="592" spans="1:10" s="368" customFormat="1" ht="22.5">
      <c r="A592" s="363"/>
      <c r="B592" s="372" t="s">
        <v>142</v>
      </c>
      <c r="C592" s="373" t="s">
        <v>142</v>
      </c>
      <c r="D592" s="373" t="s">
        <v>142</v>
      </c>
      <c r="E592" s="373" t="s">
        <v>142</v>
      </c>
      <c r="F592" s="373"/>
      <c r="G592" s="373"/>
      <c r="H592" s="371"/>
      <c r="I592" s="373"/>
      <c r="J592" s="367"/>
    </row>
    <row r="593" spans="1:10" s="377" customFormat="1" ht="15" customHeight="1">
      <c r="A593" s="363"/>
      <c r="B593" s="369">
        <f>B317</f>
        <v>13356.53</v>
      </c>
      <c r="C593" s="369">
        <f>C317</f>
        <v>13356.53</v>
      </c>
      <c r="D593" s="369">
        <f>D317</f>
        <v>13356.53</v>
      </c>
      <c r="E593" s="369">
        <f>E317</f>
        <v>13356.53</v>
      </c>
      <c r="F593" s="369"/>
      <c r="G593" s="369"/>
      <c r="H593" s="371"/>
      <c r="I593" s="370"/>
      <c r="J593" s="376"/>
    </row>
    <row r="594" spans="1:10" s="377" customFormat="1" ht="22.5">
      <c r="A594" s="363"/>
      <c r="B594" s="372" t="s">
        <v>143</v>
      </c>
      <c r="C594" s="373" t="s">
        <v>143</v>
      </c>
      <c r="D594" s="373" t="s">
        <v>143</v>
      </c>
      <c r="E594" s="373" t="s">
        <v>143</v>
      </c>
      <c r="F594" s="373"/>
      <c r="G594" s="373"/>
      <c r="H594" s="371"/>
      <c r="I594" s="370"/>
      <c r="J594" s="376"/>
    </row>
    <row r="595" spans="1:10" s="377" customFormat="1" ht="15" customHeight="1">
      <c r="A595" s="363"/>
      <c r="B595" s="369">
        <f>SUM(B315,B325,B330,B341,B347,B353)</f>
        <v>150000</v>
      </c>
      <c r="C595" s="369">
        <f>SUM(C315,C325,C330,C341,C347,C353)</f>
        <v>150000</v>
      </c>
      <c r="D595" s="369">
        <f>SUM(D315,D325,D330,D341,D347,D353)</f>
        <v>150000</v>
      </c>
      <c r="E595" s="369">
        <f>SUM(E315,E325,E330,E341,E347,E353)</f>
        <v>150000</v>
      </c>
      <c r="F595" s="369">
        <f>F312+F313+F314+F315+F316+F317+F318+F322+F327+F328+F329+F332+F333+F335+F344+F350</f>
        <v>152988.82</v>
      </c>
      <c r="G595" s="369">
        <f>E593+E595-F595</f>
        <v>10367.709999999992</v>
      </c>
      <c r="H595" s="371">
        <f t="shared" si="7"/>
        <v>101.99254666666666</v>
      </c>
      <c r="I595" s="370"/>
      <c r="J595" s="376"/>
    </row>
    <row r="596" spans="1:10" s="377" customFormat="1" ht="22.5">
      <c r="A596" s="363"/>
      <c r="B596" s="372" t="s">
        <v>188</v>
      </c>
      <c r="C596" s="372" t="s">
        <v>188</v>
      </c>
      <c r="D596" s="372" t="s">
        <v>188</v>
      </c>
      <c r="E596" s="372" t="s">
        <v>188</v>
      </c>
      <c r="F596" s="372" t="s">
        <v>188</v>
      </c>
      <c r="G596" s="372" t="s">
        <v>188</v>
      </c>
      <c r="H596" s="371"/>
      <c r="I596" s="370"/>
      <c r="J596" s="376"/>
    </row>
    <row r="597" spans="1:10" s="377" customFormat="1" ht="15" customHeight="1">
      <c r="A597" s="363"/>
      <c r="B597" s="369">
        <f>SUM(B273,B278,B288,B294,B300,B302)</f>
        <v>87120.82</v>
      </c>
      <c r="C597" s="369">
        <f>SUM(C273,C278,C288,C294,C300,C302)</f>
        <v>87120.82</v>
      </c>
      <c r="D597" s="369">
        <f>SUM(D273,D278,D288,D294,D300,D302)</f>
        <v>87120.82</v>
      </c>
      <c r="E597" s="369">
        <f>SUM(E273,E278,E288,E294,E300,E302)</f>
        <v>87120.82</v>
      </c>
      <c r="F597" s="369">
        <f>SUM(F271:F272,F276,F277,F279,F286,F292,F297,F302)</f>
        <v>87120.82</v>
      </c>
      <c r="G597" s="369">
        <f>E597-F597</f>
        <v>0</v>
      </c>
      <c r="H597" s="371">
        <f t="shared" si="7"/>
        <v>100</v>
      </c>
      <c r="I597" s="370"/>
      <c r="J597" s="376"/>
    </row>
    <row r="598" spans="1:10" s="368" customFormat="1" ht="22.5">
      <c r="A598" s="363"/>
      <c r="B598" s="372" t="s">
        <v>78</v>
      </c>
      <c r="C598" s="373" t="s">
        <v>78</v>
      </c>
      <c r="D598" s="373" t="s">
        <v>78</v>
      </c>
      <c r="E598" s="373" t="s">
        <v>78</v>
      </c>
      <c r="F598" s="373" t="s">
        <v>78</v>
      </c>
      <c r="G598" s="373" t="s">
        <v>78</v>
      </c>
      <c r="H598" s="371"/>
      <c r="I598" s="373"/>
      <c r="J598" s="367"/>
    </row>
    <row r="599" spans="1:10" s="368" customFormat="1" ht="15" customHeight="1">
      <c r="A599" s="363"/>
      <c r="B599" s="369">
        <f>SUM(B215,B385)</f>
        <v>51909692</v>
      </c>
      <c r="C599" s="369">
        <f>SUM(C215,C385)</f>
        <v>51909692</v>
      </c>
      <c r="D599" s="369">
        <f>SUM(D215,D385)</f>
        <v>51909692</v>
      </c>
      <c r="E599" s="369">
        <f>SUM(E215,E385)</f>
        <v>51909692</v>
      </c>
      <c r="F599" s="369">
        <f>SUM(F213,F383)</f>
        <v>51220548.1</v>
      </c>
      <c r="G599" s="369">
        <f>E599+E602-F599</f>
        <v>14717695.869999997</v>
      </c>
      <c r="H599" s="371">
        <f t="shared" si="7"/>
        <v>98.67241766720558</v>
      </c>
      <c r="I599" s="370"/>
      <c r="J599" s="367"/>
    </row>
    <row r="600" spans="1:10" s="368" customFormat="1" ht="22.5">
      <c r="A600" s="363"/>
      <c r="B600" s="372" t="s">
        <v>79</v>
      </c>
      <c r="C600" s="373" t="s">
        <v>79</v>
      </c>
      <c r="D600" s="373" t="s">
        <v>79</v>
      </c>
      <c r="E600" s="373" t="s">
        <v>79</v>
      </c>
      <c r="F600" s="373"/>
      <c r="G600" s="373"/>
      <c r="H600" s="371"/>
      <c r="I600" s="373"/>
      <c r="J600" s="367"/>
    </row>
    <row r="601" spans="1:10" s="368" customFormat="1" ht="22.5">
      <c r="A601" s="363"/>
      <c r="B601" s="372" t="s">
        <v>144</v>
      </c>
      <c r="C601" s="373" t="s">
        <v>144</v>
      </c>
      <c r="D601" s="373" t="s">
        <v>144</v>
      </c>
      <c r="E601" s="373" t="s">
        <v>144</v>
      </c>
      <c r="F601" s="373"/>
      <c r="G601" s="373"/>
      <c r="H601" s="371"/>
      <c r="I601" s="373"/>
      <c r="J601" s="367"/>
    </row>
    <row r="602" spans="1:10" s="368" customFormat="1" ht="21" customHeight="1">
      <c r="A602" s="378"/>
      <c r="B602" s="379">
        <f>SUM(B218,B387)</f>
        <v>14028551.969999999</v>
      </c>
      <c r="C602" s="379">
        <f>SUM(C218,C387)</f>
        <v>14028551.969999999</v>
      </c>
      <c r="D602" s="379">
        <f>SUM(D218,D387)</f>
        <v>14028551.969999999</v>
      </c>
      <c r="E602" s="379">
        <f>SUM(E218,E387)</f>
        <v>14028551.969999999</v>
      </c>
      <c r="F602" s="379"/>
      <c r="G602" s="379"/>
      <c r="H602" s="380"/>
      <c r="I602" s="381"/>
      <c r="J602" s="367"/>
    </row>
    <row r="603" spans="2:10" ht="15.75">
      <c r="B603" s="3"/>
      <c r="C603" s="3"/>
      <c r="D603" s="3"/>
      <c r="E603" s="3"/>
      <c r="J603" s="85"/>
    </row>
    <row r="604" spans="1:10" s="89" customFormat="1" ht="15.75">
      <c r="A604" s="111"/>
      <c r="B604" s="382">
        <f aca="true" t="shared" si="8" ref="B604:G604">SUM(B584,B586,B588,B590,B593,B595,B597,B599,B602)</f>
        <v>142325681.32</v>
      </c>
      <c r="C604" s="382">
        <f t="shared" si="8"/>
        <v>141471381.32</v>
      </c>
      <c r="D604" s="382">
        <f t="shared" si="8"/>
        <v>141471381.32</v>
      </c>
      <c r="E604" s="382">
        <f t="shared" si="8"/>
        <v>141771381.32</v>
      </c>
      <c r="F604" s="382">
        <f t="shared" si="8"/>
        <v>82337676.31</v>
      </c>
      <c r="G604" s="382">
        <f t="shared" si="8"/>
        <v>59433705.01</v>
      </c>
      <c r="H604" s="262"/>
      <c r="I604" s="81"/>
      <c r="J604" s="85"/>
    </row>
    <row r="605" spans="1:10" s="89" customFormat="1" ht="15.75">
      <c r="A605" s="111"/>
      <c r="B605" s="3"/>
      <c r="C605" s="3"/>
      <c r="D605" s="3"/>
      <c r="E605" s="3"/>
      <c r="F605" s="2"/>
      <c r="G605" s="2"/>
      <c r="H605" s="112"/>
      <c r="I605" s="113"/>
      <c r="J605" s="85"/>
    </row>
    <row r="606" spans="1:10" s="89" customFormat="1" ht="15.75">
      <c r="A606" s="111"/>
      <c r="B606" s="382">
        <f aca="true" t="shared" si="9" ref="B606:G606">SUM(B584,B586,B588,B590,B595,B599)</f>
        <v>128196652</v>
      </c>
      <c r="C606" s="382">
        <f t="shared" si="9"/>
        <v>127342352</v>
      </c>
      <c r="D606" s="382">
        <f t="shared" si="9"/>
        <v>127342352</v>
      </c>
      <c r="E606" s="382">
        <f t="shared" si="9"/>
        <v>127642352</v>
      </c>
      <c r="F606" s="382">
        <f t="shared" si="9"/>
        <v>82250555.49000001</v>
      </c>
      <c r="G606" s="382">
        <f t="shared" si="9"/>
        <v>59433705.01</v>
      </c>
      <c r="H606" s="112"/>
      <c r="I606" s="113"/>
      <c r="J606" s="85"/>
    </row>
    <row r="607" spans="1:10" s="89" customFormat="1" ht="15.75">
      <c r="A607" s="111"/>
      <c r="B607" s="81"/>
      <c r="C607" s="81"/>
      <c r="D607" s="81"/>
      <c r="E607" s="81"/>
      <c r="F607" s="2"/>
      <c r="G607" s="2"/>
      <c r="H607" s="112"/>
      <c r="I607" s="113"/>
      <c r="J607" s="85"/>
    </row>
    <row r="608" spans="1:10" s="89" customFormat="1" ht="15.75">
      <c r="A608" s="111"/>
      <c r="B608" s="3"/>
      <c r="C608" s="3"/>
      <c r="D608" s="3"/>
      <c r="E608" s="3"/>
      <c r="F608" s="2"/>
      <c r="G608" s="2"/>
      <c r="H608" s="112"/>
      <c r="I608" s="113"/>
      <c r="J608" s="85"/>
    </row>
    <row r="609" spans="1:10" s="89" customFormat="1" ht="15.75">
      <c r="A609" s="111"/>
      <c r="B609" s="3"/>
      <c r="C609" s="3"/>
      <c r="D609" s="3"/>
      <c r="E609" s="3"/>
      <c r="F609" s="2"/>
      <c r="G609" s="2"/>
      <c r="H609" s="112"/>
      <c r="I609" s="113"/>
      <c r="J609" s="85"/>
    </row>
    <row r="610" spans="1:10" s="89" customFormat="1" ht="15.75">
      <c r="A610" s="111"/>
      <c r="B610" s="3"/>
      <c r="C610" s="3"/>
      <c r="D610" s="3"/>
      <c r="E610" s="3"/>
      <c r="F610" s="2"/>
      <c r="G610" s="2"/>
      <c r="H610" s="112"/>
      <c r="I610" s="113"/>
      <c r="J610" s="85"/>
    </row>
    <row r="611" spans="1:10" s="89" customFormat="1" ht="15.75">
      <c r="A611" s="111"/>
      <c r="B611" s="3"/>
      <c r="C611" s="3"/>
      <c r="D611" s="3"/>
      <c r="E611" s="3"/>
      <c r="F611" s="2"/>
      <c r="G611" s="2"/>
      <c r="H611" s="112"/>
      <c r="I611" s="113"/>
      <c r="J611" s="85"/>
    </row>
    <row r="612" spans="1:10" s="89" customFormat="1" ht="15.75">
      <c r="A612" s="111"/>
      <c r="B612" s="3"/>
      <c r="C612" s="3"/>
      <c r="D612" s="3"/>
      <c r="E612" s="3"/>
      <c r="F612" s="2"/>
      <c r="G612" s="2"/>
      <c r="H612" s="112"/>
      <c r="I612" s="113"/>
      <c r="J612" s="85"/>
    </row>
    <row r="613" spans="1:10" s="89" customFormat="1" ht="15.75">
      <c r="A613" s="111"/>
      <c r="B613" s="3"/>
      <c r="C613" s="3"/>
      <c r="D613" s="3"/>
      <c r="E613" s="3"/>
      <c r="F613" s="2"/>
      <c r="G613" s="2"/>
      <c r="H613" s="112"/>
      <c r="I613" s="113"/>
      <c r="J613" s="85"/>
    </row>
    <row r="614" spans="1:10" s="89" customFormat="1" ht="15.75">
      <c r="A614" s="111"/>
      <c r="B614" s="3"/>
      <c r="C614" s="3"/>
      <c r="D614" s="3"/>
      <c r="E614" s="3"/>
      <c r="F614" s="2"/>
      <c r="G614" s="2"/>
      <c r="H614" s="112"/>
      <c r="I614" s="113"/>
      <c r="J614" s="85"/>
    </row>
    <row r="615" spans="1:10" s="89" customFormat="1" ht="15.75">
      <c r="A615" s="111"/>
      <c r="B615" s="3"/>
      <c r="C615" s="3"/>
      <c r="D615" s="3"/>
      <c r="E615" s="3"/>
      <c r="F615" s="2"/>
      <c r="G615" s="2"/>
      <c r="H615" s="112"/>
      <c r="I615" s="113"/>
      <c r="J615" s="85"/>
    </row>
    <row r="616" spans="1:10" s="89" customFormat="1" ht="15.75">
      <c r="A616" s="111"/>
      <c r="B616" s="3"/>
      <c r="C616" s="3"/>
      <c r="D616" s="3"/>
      <c r="E616" s="3"/>
      <c r="F616" s="2"/>
      <c r="G616" s="2"/>
      <c r="H616" s="112"/>
      <c r="I616" s="113"/>
      <c r="J616" s="85"/>
    </row>
    <row r="617" spans="1:10" s="89" customFormat="1" ht="15.75">
      <c r="A617" s="111"/>
      <c r="B617" s="3"/>
      <c r="C617" s="3"/>
      <c r="D617" s="3"/>
      <c r="E617" s="3"/>
      <c r="F617" s="2"/>
      <c r="G617" s="2"/>
      <c r="H617" s="112"/>
      <c r="I617" s="113"/>
      <c r="J617" s="85"/>
    </row>
    <row r="618" spans="1:10" s="89" customFormat="1" ht="15.75">
      <c r="A618" s="111"/>
      <c r="B618" s="3"/>
      <c r="C618" s="3"/>
      <c r="D618" s="3"/>
      <c r="E618" s="3"/>
      <c r="F618" s="2"/>
      <c r="G618" s="2"/>
      <c r="H618" s="112"/>
      <c r="I618" s="113"/>
      <c r="J618" s="85"/>
    </row>
    <row r="619" spans="1:10" s="89" customFormat="1" ht="15.75">
      <c r="A619" s="111"/>
      <c r="B619" s="3"/>
      <c r="C619" s="3"/>
      <c r="D619" s="3"/>
      <c r="E619" s="3"/>
      <c r="F619" s="2"/>
      <c r="G619" s="2"/>
      <c r="H619" s="112"/>
      <c r="I619" s="113"/>
      <c r="J619" s="85"/>
    </row>
    <row r="620" spans="1:10" s="89" customFormat="1" ht="15.75">
      <c r="A620" s="111"/>
      <c r="B620" s="3"/>
      <c r="C620" s="3"/>
      <c r="D620" s="3"/>
      <c r="E620" s="3"/>
      <c r="F620" s="2"/>
      <c r="G620" s="2"/>
      <c r="H620" s="112"/>
      <c r="I620" s="113"/>
      <c r="J620" s="85"/>
    </row>
    <row r="621" spans="1:10" s="89" customFormat="1" ht="15.75">
      <c r="A621" s="111"/>
      <c r="B621" s="3"/>
      <c r="C621" s="3"/>
      <c r="D621" s="3"/>
      <c r="E621" s="3"/>
      <c r="F621" s="2"/>
      <c r="G621" s="2"/>
      <c r="H621" s="112"/>
      <c r="I621" s="113"/>
      <c r="J621" s="85"/>
    </row>
    <row r="622" spans="1:10" s="89" customFormat="1" ht="15.75">
      <c r="A622" s="111"/>
      <c r="B622" s="3"/>
      <c r="C622" s="3"/>
      <c r="D622" s="3"/>
      <c r="E622" s="3"/>
      <c r="F622" s="2"/>
      <c r="G622" s="2"/>
      <c r="H622" s="112"/>
      <c r="I622" s="113"/>
      <c r="J622" s="85"/>
    </row>
    <row r="623" spans="1:10" s="89" customFormat="1" ht="15.75">
      <c r="A623" s="111"/>
      <c r="B623" s="3"/>
      <c r="C623" s="3"/>
      <c r="D623" s="3"/>
      <c r="E623" s="3"/>
      <c r="F623" s="2"/>
      <c r="G623" s="2"/>
      <c r="H623" s="112"/>
      <c r="I623" s="113"/>
      <c r="J623" s="85"/>
    </row>
    <row r="624" spans="1:10" s="89" customFormat="1" ht="15.75">
      <c r="A624" s="111"/>
      <c r="B624" s="3"/>
      <c r="C624" s="3"/>
      <c r="D624" s="3"/>
      <c r="E624" s="3"/>
      <c r="F624" s="2"/>
      <c r="G624" s="2"/>
      <c r="H624" s="112"/>
      <c r="I624" s="113"/>
      <c r="J624" s="85"/>
    </row>
    <row r="625" spans="1:10" s="89" customFormat="1" ht="15.75">
      <c r="A625" s="111"/>
      <c r="B625" s="3"/>
      <c r="C625" s="3"/>
      <c r="D625" s="3"/>
      <c r="E625" s="3"/>
      <c r="F625" s="2"/>
      <c r="G625" s="2"/>
      <c r="H625" s="112"/>
      <c r="I625" s="113"/>
      <c r="J625" s="85"/>
    </row>
    <row r="626" spans="1:10" s="89" customFormat="1" ht="15.75">
      <c r="A626" s="111"/>
      <c r="B626" s="3"/>
      <c r="C626" s="3"/>
      <c r="D626" s="3"/>
      <c r="E626" s="3"/>
      <c r="F626" s="2"/>
      <c r="G626" s="2"/>
      <c r="H626" s="112"/>
      <c r="I626" s="113"/>
      <c r="J626" s="85"/>
    </row>
    <row r="627" spans="1:10" s="89" customFormat="1" ht="15.75">
      <c r="A627" s="111"/>
      <c r="B627" s="3"/>
      <c r="C627" s="3"/>
      <c r="D627" s="3"/>
      <c r="E627" s="3"/>
      <c r="F627" s="2"/>
      <c r="G627" s="2"/>
      <c r="H627" s="112"/>
      <c r="I627" s="113"/>
      <c r="J627" s="85"/>
    </row>
    <row r="628" spans="1:10" s="89" customFormat="1" ht="15.75">
      <c r="A628" s="111"/>
      <c r="B628" s="3"/>
      <c r="C628" s="3"/>
      <c r="D628" s="3"/>
      <c r="E628" s="3"/>
      <c r="F628" s="2"/>
      <c r="G628" s="2"/>
      <c r="H628" s="112"/>
      <c r="I628" s="113"/>
      <c r="J628" s="85"/>
    </row>
    <row r="629" spans="1:10" s="89" customFormat="1" ht="15.75">
      <c r="A629" s="111"/>
      <c r="B629" s="3"/>
      <c r="C629" s="3"/>
      <c r="D629" s="3"/>
      <c r="E629" s="3"/>
      <c r="F629" s="2"/>
      <c r="G629" s="2"/>
      <c r="H629" s="112"/>
      <c r="I629" s="113"/>
      <c r="J629" s="85"/>
    </row>
    <row r="630" spans="1:10" s="89" customFormat="1" ht="15.75">
      <c r="A630" s="111"/>
      <c r="B630" s="3"/>
      <c r="C630" s="3"/>
      <c r="D630" s="3"/>
      <c r="E630" s="3"/>
      <c r="F630" s="2"/>
      <c r="G630" s="2"/>
      <c r="H630" s="112"/>
      <c r="I630" s="113"/>
      <c r="J630" s="85"/>
    </row>
    <row r="631" spans="1:10" s="89" customFormat="1" ht="15.75">
      <c r="A631" s="111"/>
      <c r="B631" s="3"/>
      <c r="C631" s="3"/>
      <c r="D631" s="3"/>
      <c r="E631" s="3"/>
      <c r="F631" s="2"/>
      <c r="G631" s="2"/>
      <c r="H631" s="112"/>
      <c r="I631" s="113"/>
      <c r="J631" s="85"/>
    </row>
    <row r="632" spans="1:10" s="89" customFormat="1" ht="15.75">
      <c r="A632" s="111"/>
      <c r="B632" s="3"/>
      <c r="C632" s="3"/>
      <c r="D632" s="3"/>
      <c r="E632" s="3"/>
      <c r="F632" s="2"/>
      <c r="G632" s="2"/>
      <c r="H632" s="112"/>
      <c r="I632" s="113"/>
      <c r="J632" s="85"/>
    </row>
    <row r="633" spans="1:10" s="89" customFormat="1" ht="15.75">
      <c r="A633" s="111"/>
      <c r="B633" s="3"/>
      <c r="C633" s="3"/>
      <c r="D633" s="3"/>
      <c r="E633" s="3"/>
      <c r="F633" s="2"/>
      <c r="G633" s="2"/>
      <c r="H633" s="112"/>
      <c r="I633" s="113"/>
      <c r="J633" s="85"/>
    </row>
    <row r="634" spans="1:10" s="89" customFormat="1" ht="15.75">
      <c r="A634" s="111"/>
      <c r="B634" s="3"/>
      <c r="C634" s="3"/>
      <c r="D634" s="3"/>
      <c r="E634" s="3"/>
      <c r="F634" s="2"/>
      <c r="G634" s="2"/>
      <c r="H634" s="112"/>
      <c r="I634" s="113"/>
      <c r="J634" s="85"/>
    </row>
    <row r="635" spans="1:9" s="89" customFormat="1" ht="15.75">
      <c r="A635" s="111"/>
      <c r="B635" s="3"/>
      <c r="C635" s="3"/>
      <c r="D635" s="3"/>
      <c r="E635" s="3"/>
      <c r="F635" s="2"/>
      <c r="G635" s="2"/>
      <c r="H635" s="112"/>
      <c r="I635" s="113"/>
    </row>
    <row r="636" spans="1:10" s="55" customFormat="1" ht="15.75">
      <c r="A636" s="111"/>
      <c r="B636" s="3"/>
      <c r="C636" s="3"/>
      <c r="D636" s="3"/>
      <c r="E636" s="3"/>
      <c r="F636" s="2"/>
      <c r="G636" s="2"/>
      <c r="H636" s="112"/>
      <c r="I636" s="113"/>
      <c r="J636" s="89"/>
    </row>
    <row r="637" spans="1:10" s="55" customFormat="1" ht="15.75">
      <c r="A637" s="111"/>
      <c r="B637" s="3"/>
      <c r="C637" s="3"/>
      <c r="D637" s="3"/>
      <c r="E637" s="3"/>
      <c r="F637" s="2"/>
      <c r="G637" s="2"/>
      <c r="H637" s="112"/>
      <c r="I637" s="113"/>
      <c r="J637" s="89"/>
    </row>
    <row r="638" spans="1:10" s="55" customFormat="1" ht="15.75">
      <c r="A638" s="111"/>
      <c r="B638" s="3"/>
      <c r="C638" s="3"/>
      <c r="D638" s="3"/>
      <c r="E638" s="3"/>
      <c r="F638" s="2"/>
      <c r="G638" s="2"/>
      <c r="H638" s="112"/>
      <c r="I638" s="113"/>
      <c r="J638" s="89"/>
    </row>
    <row r="639" spans="1:10" s="55" customFormat="1" ht="15.75">
      <c r="A639" s="111"/>
      <c r="B639" s="3"/>
      <c r="C639" s="3"/>
      <c r="D639" s="3"/>
      <c r="E639" s="3"/>
      <c r="F639" s="2"/>
      <c r="G639" s="2"/>
      <c r="H639" s="112"/>
      <c r="I639" s="113"/>
      <c r="J639" s="89"/>
    </row>
    <row r="640" spans="1:10" s="55" customFormat="1" ht="15.75">
      <c r="A640" s="111"/>
      <c r="B640" s="3"/>
      <c r="C640" s="3"/>
      <c r="D640" s="3"/>
      <c r="E640" s="3"/>
      <c r="F640" s="2"/>
      <c r="G640" s="2"/>
      <c r="H640" s="112"/>
      <c r="I640" s="113"/>
      <c r="J640" s="89"/>
    </row>
    <row r="641" spans="1:10" s="55" customFormat="1" ht="15.75">
      <c r="A641" s="111"/>
      <c r="B641" s="3"/>
      <c r="C641" s="3"/>
      <c r="D641" s="3"/>
      <c r="E641" s="3"/>
      <c r="F641" s="2"/>
      <c r="G641" s="2"/>
      <c r="H641" s="112"/>
      <c r="I641" s="113"/>
      <c r="J641" s="89"/>
    </row>
    <row r="642" spans="1:10" s="55" customFormat="1" ht="15.75">
      <c r="A642" s="111"/>
      <c r="B642" s="3"/>
      <c r="C642" s="3"/>
      <c r="D642" s="3"/>
      <c r="E642" s="3"/>
      <c r="F642" s="2"/>
      <c r="G642" s="2"/>
      <c r="H642" s="112"/>
      <c r="I642" s="113"/>
      <c r="J642" s="89"/>
    </row>
    <row r="643" spans="1:10" s="55" customFormat="1" ht="15.75">
      <c r="A643" s="111"/>
      <c r="B643" s="3"/>
      <c r="C643" s="3"/>
      <c r="D643" s="3"/>
      <c r="E643" s="3"/>
      <c r="F643" s="2"/>
      <c r="G643" s="2"/>
      <c r="H643" s="112"/>
      <c r="I643" s="113"/>
      <c r="J643" s="89"/>
    </row>
    <row r="644" spans="1:10" s="55" customFormat="1" ht="15.75">
      <c r="A644" s="111"/>
      <c r="B644" s="3"/>
      <c r="C644" s="3"/>
      <c r="D644" s="3"/>
      <c r="E644" s="3"/>
      <c r="F644" s="2"/>
      <c r="G644" s="2"/>
      <c r="H644" s="112"/>
      <c r="I644" s="113"/>
      <c r="J644" s="89"/>
    </row>
    <row r="645" spans="1:10" s="55" customFormat="1" ht="15.75">
      <c r="A645" s="111"/>
      <c r="B645" s="3"/>
      <c r="C645" s="3"/>
      <c r="D645" s="3"/>
      <c r="E645" s="3"/>
      <c r="F645" s="2"/>
      <c r="G645" s="2"/>
      <c r="H645" s="112"/>
      <c r="I645" s="113"/>
      <c r="J645" s="89"/>
    </row>
    <row r="646" spans="1:10" s="55" customFormat="1" ht="15.75">
      <c r="A646" s="111"/>
      <c r="B646" s="3"/>
      <c r="C646" s="3"/>
      <c r="D646" s="3"/>
      <c r="E646" s="3"/>
      <c r="F646" s="2"/>
      <c r="G646" s="2"/>
      <c r="H646" s="112"/>
      <c r="I646" s="113"/>
      <c r="J646" s="89"/>
    </row>
    <row r="647" spans="1:10" s="55" customFormat="1" ht="15.75">
      <c r="A647" s="111"/>
      <c r="B647" s="3"/>
      <c r="C647" s="3"/>
      <c r="D647" s="3"/>
      <c r="E647" s="3"/>
      <c r="F647" s="2"/>
      <c r="G647" s="2"/>
      <c r="H647" s="112"/>
      <c r="I647" s="113"/>
      <c r="J647" s="89"/>
    </row>
    <row r="648" spans="1:10" s="55" customFormat="1" ht="15.75">
      <c r="A648" s="111"/>
      <c r="B648" s="3"/>
      <c r="C648" s="3"/>
      <c r="D648" s="3"/>
      <c r="E648" s="3"/>
      <c r="F648" s="2"/>
      <c r="G648" s="2"/>
      <c r="H648" s="112"/>
      <c r="I648" s="113"/>
      <c r="J648" s="89"/>
    </row>
    <row r="649" spans="1:10" s="55" customFormat="1" ht="15.75">
      <c r="A649" s="111"/>
      <c r="B649" s="3"/>
      <c r="C649" s="3"/>
      <c r="D649" s="3"/>
      <c r="E649" s="3"/>
      <c r="F649" s="2"/>
      <c r="G649" s="2"/>
      <c r="H649" s="112"/>
      <c r="I649" s="113"/>
      <c r="J649" s="89"/>
    </row>
    <row r="650" spans="1:10" s="55" customFormat="1" ht="15.75">
      <c r="A650" s="111"/>
      <c r="B650" s="3"/>
      <c r="C650" s="3"/>
      <c r="D650" s="3"/>
      <c r="E650" s="3"/>
      <c r="F650" s="2"/>
      <c r="G650" s="2"/>
      <c r="H650" s="112"/>
      <c r="I650" s="113"/>
      <c r="J650" s="89"/>
    </row>
    <row r="651" spans="1:10" s="55" customFormat="1" ht="15.75">
      <c r="A651" s="111"/>
      <c r="B651" s="3"/>
      <c r="C651" s="3"/>
      <c r="D651" s="3"/>
      <c r="E651" s="3"/>
      <c r="F651" s="2"/>
      <c r="G651" s="2"/>
      <c r="H651" s="112"/>
      <c r="I651" s="113"/>
      <c r="J651" s="89"/>
    </row>
    <row r="652" spans="1:10" s="55" customFormat="1" ht="15.75">
      <c r="A652" s="111"/>
      <c r="B652" s="3"/>
      <c r="C652" s="3"/>
      <c r="D652" s="3"/>
      <c r="E652" s="3"/>
      <c r="F652" s="2"/>
      <c r="G652" s="2"/>
      <c r="H652" s="112"/>
      <c r="I652" s="113"/>
      <c r="J652" s="89"/>
    </row>
    <row r="653" spans="1:10" s="55" customFormat="1" ht="15.75">
      <c r="A653" s="111"/>
      <c r="B653" s="3"/>
      <c r="C653" s="3"/>
      <c r="D653" s="3"/>
      <c r="E653" s="3"/>
      <c r="F653" s="2"/>
      <c r="G653" s="2"/>
      <c r="H653" s="112"/>
      <c r="I653" s="113"/>
      <c r="J653" s="89"/>
    </row>
    <row r="654" spans="1:10" s="55" customFormat="1" ht="15.75">
      <c r="A654" s="111"/>
      <c r="B654" s="3"/>
      <c r="C654" s="3"/>
      <c r="D654" s="3"/>
      <c r="E654" s="3"/>
      <c r="F654" s="2"/>
      <c r="G654" s="2"/>
      <c r="H654" s="112"/>
      <c r="I654" s="113"/>
      <c r="J654" s="89"/>
    </row>
    <row r="655" spans="1:10" s="55" customFormat="1" ht="15.75">
      <c r="A655" s="111"/>
      <c r="B655" s="3"/>
      <c r="C655" s="3"/>
      <c r="D655" s="3"/>
      <c r="E655" s="3"/>
      <c r="F655" s="2"/>
      <c r="G655" s="2"/>
      <c r="H655" s="112"/>
      <c r="I655" s="113"/>
      <c r="J655" s="89"/>
    </row>
    <row r="656" spans="1:10" s="55" customFormat="1" ht="15.75">
      <c r="A656" s="111"/>
      <c r="B656" s="3"/>
      <c r="C656" s="3"/>
      <c r="D656" s="3"/>
      <c r="E656" s="3"/>
      <c r="F656" s="2"/>
      <c r="G656" s="2"/>
      <c r="H656" s="112"/>
      <c r="I656" s="113"/>
      <c r="J656" s="89"/>
    </row>
    <row r="657" spans="1:10" s="55" customFormat="1" ht="15.75">
      <c r="A657" s="111"/>
      <c r="B657" s="3"/>
      <c r="C657" s="3"/>
      <c r="D657" s="3"/>
      <c r="E657" s="3"/>
      <c r="F657" s="2"/>
      <c r="G657" s="2"/>
      <c r="H657" s="112"/>
      <c r="I657" s="113"/>
      <c r="J657" s="89"/>
    </row>
    <row r="658" spans="1:10" s="55" customFormat="1" ht="15.75">
      <c r="A658" s="111"/>
      <c r="B658" s="3"/>
      <c r="C658" s="3"/>
      <c r="D658" s="3"/>
      <c r="E658" s="3"/>
      <c r="F658" s="2"/>
      <c r="G658" s="2"/>
      <c r="H658" s="112"/>
      <c r="I658" s="113"/>
      <c r="J658" s="89"/>
    </row>
    <row r="659" spans="1:10" s="55" customFormat="1" ht="15.75">
      <c r="A659" s="111"/>
      <c r="B659" s="3"/>
      <c r="C659" s="3"/>
      <c r="D659" s="3"/>
      <c r="E659" s="3"/>
      <c r="F659" s="2"/>
      <c r="G659" s="2"/>
      <c r="H659" s="112"/>
      <c r="I659" s="113"/>
      <c r="J659" s="89"/>
    </row>
    <row r="660" spans="1:10" s="55" customFormat="1" ht="15.75">
      <c r="A660" s="111"/>
      <c r="B660" s="3"/>
      <c r="C660" s="3"/>
      <c r="D660" s="3"/>
      <c r="E660" s="3"/>
      <c r="F660" s="2"/>
      <c r="G660" s="2"/>
      <c r="H660" s="112"/>
      <c r="I660" s="113"/>
      <c r="J660" s="89"/>
    </row>
    <row r="661" spans="1:10" s="55" customFormat="1" ht="15.75">
      <c r="A661" s="111"/>
      <c r="B661" s="3"/>
      <c r="C661" s="3"/>
      <c r="D661" s="3"/>
      <c r="E661" s="3"/>
      <c r="F661" s="2"/>
      <c r="G661" s="2"/>
      <c r="H661" s="112"/>
      <c r="I661" s="113"/>
      <c r="J661" s="89"/>
    </row>
    <row r="662" spans="1:10" s="55" customFormat="1" ht="15.75">
      <c r="A662" s="111"/>
      <c r="B662" s="3"/>
      <c r="C662" s="3"/>
      <c r="D662" s="3"/>
      <c r="E662" s="3"/>
      <c r="F662" s="2"/>
      <c r="G662" s="2"/>
      <c r="H662" s="112"/>
      <c r="I662" s="113"/>
      <c r="J662" s="89"/>
    </row>
    <row r="663" spans="1:10" s="55" customFormat="1" ht="15.75">
      <c r="A663" s="111"/>
      <c r="B663" s="3"/>
      <c r="C663" s="3"/>
      <c r="D663" s="3"/>
      <c r="E663" s="3"/>
      <c r="F663" s="2"/>
      <c r="G663" s="2"/>
      <c r="H663" s="112"/>
      <c r="I663" s="113"/>
      <c r="J663" s="89"/>
    </row>
    <row r="664" spans="1:10" s="55" customFormat="1" ht="15.75">
      <c r="A664" s="111"/>
      <c r="B664" s="3"/>
      <c r="C664" s="3"/>
      <c r="D664" s="3"/>
      <c r="E664" s="3"/>
      <c r="F664" s="2"/>
      <c r="G664" s="2"/>
      <c r="H664" s="112"/>
      <c r="I664" s="113"/>
      <c r="J664" s="89"/>
    </row>
    <row r="665" spans="1:10" s="55" customFormat="1" ht="15.75">
      <c r="A665" s="111"/>
      <c r="B665" s="3"/>
      <c r="C665" s="3"/>
      <c r="D665" s="3"/>
      <c r="E665" s="3"/>
      <c r="F665" s="2"/>
      <c r="G665" s="2"/>
      <c r="H665" s="112"/>
      <c r="I665" s="113"/>
      <c r="J665" s="89"/>
    </row>
    <row r="666" spans="1:10" s="55" customFormat="1" ht="15.75">
      <c r="A666" s="111"/>
      <c r="B666" s="3"/>
      <c r="C666" s="3"/>
      <c r="D666" s="3"/>
      <c r="E666" s="3"/>
      <c r="F666" s="2"/>
      <c r="G666" s="2"/>
      <c r="H666" s="112"/>
      <c r="I666" s="113"/>
      <c r="J666" s="89"/>
    </row>
    <row r="667" spans="1:10" s="55" customFormat="1" ht="15.75">
      <c r="A667" s="111"/>
      <c r="B667" s="3"/>
      <c r="C667" s="3"/>
      <c r="D667" s="3"/>
      <c r="E667" s="3"/>
      <c r="F667" s="2"/>
      <c r="G667" s="2"/>
      <c r="H667" s="112"/>
      <c r="I667" s="113"/>
      <c r="J667" s="89"/>
    </row>
    <row r="668" spans="1:10" s="55" customFormat="1" ht="15.75">
      <c r="A668" s="111"/>
      <c r="B668" s="3"/>
      <c r="C668" s="3"/>
      <c r="D668" s="3"/>
      <c r="E668" s="3"/>
      <c r="F668" s="2"/>
      <c r="G668" s="2"/>
      <c r="H668" s="112"/>
      <c r="I668" s="113"/>
      <c r="J668" s="89"/>
    </row>
    <row r="669" spans="1:10" s="55" customFormat="1" ht="15.75">
      <c r="A669" s="111"/>
      <c r="B669" s="3"/>
      <c r="C669" s="3"/>
      <c r="D669" s="3"/>
      <c r="E669" s="3"/>
      <c r="F669" s="2"/>
      <c r="G669" s="2"/>
      <c r="H669" s="112"/>
      <c r="I669" s="113"/>
      <c r="J669" s="89"/>
    </row>
    <row r="670" spans="1:10" s="55" customFormat="1" ht="15.75">
      <c r="A670" s="111"/>
      <c r="B670" s="3"/>
      <c r="C670" s="3"/>
      <c r="D670" s="3"/>
      <c r="E670" s="3"/>
      <c r="F670" s="2"/>
      <c r="G670" s="2"/>
      <c r="H670" s="112"/>
      <c r="I670" s="113"/>
      <c r="J670" s="89"/>
    </row>
    <row r="671" spans="1:10" s="55" customFormat="1" ht="15.75">
      <c r="A671" s="111"/>
      <c r="B671" s="3"/>
      <c r="C671" s="3"/>
      <c r="D671" s="3"/>
      <c r="E671" s="3"/>
      <c r="F671" s="2"/>
      <c r="G671" s="2"/>
      <c r="H671" s="112"/>
      <c r="I671" s="113"/>
      <c r="J671" s="89"/>
    </row>
    <row r="672" spans="1:10" s="55" customFormat="1" ht="15.75">
      <c r="A672" s="111"/>
      <c r="B672" s="3"/>
      <c r="C672" s="3"/>
      <c r="D672" s="3"/>
      <c r="E672" s="3"/>
      <c r="F672" s="2"/>
      <c r="G672" s="2"/>
      <c r="H672" s="112"/>
      <c r="I672" s="113"/>
      <c r="J672" s="89"/>
    </row>
    <row r="673" spans="1:10" s="55" customFormat="1" ht="15.75">
      <c r="A673" s="111"/>
      <c r="B673" s="3"/>
      <c r="C673" s="3"/>
      <c r="D673" s="3"/>
      <c r="E673" s="3"/>
      <c r="F673" s="2"/>
      <c r="G673" s="2"/>
      <c r="H673" s="112"/>
      <c r="I673" s="113"/>
      <c r="J673" s="89"/>
    </row>
    <row r="674" spans="1:10" s="55" customFormat="1" ht="15.75">
      <c r="A674" s="111"/>
      <c r="B674" s="3"/>
      <c r="C674" s="3"/>
      <c r="D674" s="3"/>
      <c r="E674" s="3"/>
      <c r="F674" s="2"/>
      <c r="G674" s="2"/>
      <c r="H674" s="112"/>
      <c r="I674" s="113"/>
      <c r="J674" s="89"/>
    </row>
    <row r="675" spans="1:10" s="55" customFormat="1" ht="15.75">
      <c r="A675" s="111"/>
      <c r="B675" s="3"/>
      <c r="C675" s="3"/>
      <c r="D675" s="3"/>
      <c r="E675" s="3"/>
      <c r="F675" s="2"/>
      <c r="G675" s="2"/>
      <c r="H675" s="112"/>
      <c r="I675" s="113"/>
      <c r="J675" s="89"/>
    </row>
    <row r="676" spans="1:10" s="55" customFormat="1" ht="15.75">
      <c r="A676" s="111"/>
      <c r="B676" s="2"/>
      <c r="C676" s="2"/>
      <c r="D676" s="2"/>
      <c r="E676" s="2"/>
      <c r="F676" s="2"/>
      <c r="G676" s="2"/>
      <c r="H676" s="112"/>
      <c r="I676" s="113"/>
      <c r="J676" s="89"/>
    </row>
    <row r="677" spans="1:10" s="55" customFormat="1" ht="15.75">
      <c r="A677" s="111"/>
      <c r="B677" s="2"/>
      <c r="C677" s="2"/>
      <c r="D677" s="2"/>
      <c r="E677" s="2"/>
      <c r="F677" s="2"/>
      <c r="G677" s="2"/>
      <c r="H677" s="112"/>
      <c r="I677" s="113"/>
      <c r="J677" s="89"/>
    </row>
    <row r="678" spans="1:10" s="55" customFormat="1" ht="15.75">
      <c r="A678" s="111"/>
      <c r="B678" s="2"/>
      <c r="C678" s="2"/>
      <c r="D678" s="2"/>
      <c r="E678" s="2"/>
      <c r="F678" s="2"/>
      <c r="G678" s="2"/>
      <c r="H678" s="112"/>
      <c r="I678" s="113"/>
      <c r="J678" s="89"/>
    </row>
    <row r="679" spans="1:10" s="55" customFormat="1" ht="15.75">
      <c r="A679" s="111"/>
      <c r="B679" s="2"/>
      <c r="C679" s="2"/>
      <c r="D679" s="2"/>
      <c r="E679" s="2"/>
      <c r="F679" s="2"/>
      <c r="G679" s="2"/>
      <c r="H679" s="112"/>
      <c r="I679" s="113"/>
      <c r="J679" s="89"/>
    </row>
    <row r="680" spans="1:10" s="55" customFormat="1" ht="15.75">
      <c r="A680" s="111"/>
      <c r="B680" s="2"/>
      <c r="C680" s="2"/>
      <c r="D680" s="2"/>
      <c r="E680" s="2"/>
      <c r="F680" s="2"/>
      <c r="G680" s="2"/>
      <c r="H680" s="112"/>
      <c r="I680" s="113"/>
      <c r="J680" s="89"/>
    </row>
    <row r="681" spans="1:10" s="55" customFormat="1" ht="15.75">
      <c r="A681" s="111"/>
      <c r="B681" s="2"/>
      <c r="C681" s="2"/>
      <c r="D681" s="2"/>
      <c r="E681" s="2"/>
      <c r="F681" s="2"/>
      <c r="G681" s="2"/>
      <c r="H681" s="112"/>
      <c r="I681" s="113"/>
      <c r="J681" s="89"/>
    </row>
    <row r="682" spans="1:10" s="55" customFormat="1" ht="15.75">
      <c r="A682" s="111"/>
      <c r="B682" s="2"/>
      <c r="C682" s="2"/>
      <c r="D682" s="2"/>
      <c r="E682" s="2"/>
      <c r="F682" s="2"/>
      <c r="G682" s="2"/>
      <c r="H682" s="112"/>
      <c r="I682" s="113"/>
      <c r="J682" s="89"/>
    </row>
    <row r="683" spans="1:10" s="55" customFormat="1" ht="15.75">
      <c r="A683" s="111"/>
      <c r="B683" s="2"/>
      <c r="C683" s="2"/>
      <c r="D683" s="2"/>
      <c r="E683" s="2"/>
      <c r="F683" s="2"/>
      <c r="G683" s="2"/>
      <c r="H683" s="112"/>
      <c r="I683" s="113"/>
      <c r="J683" s="89"/>
    </row>
    <row r="684" spans="1:10" s="55" customFormat="1" ht="15.75">
      <c r="A684" s="111"/>
      <c r="B684" s="2"/>
      <c r="C684" s="2"/>
      <c r="D684" s="2"/>
      <c r="E684" s="2"/>
      <c r="F684" s="2"/>
      <c r="G684" s="2"/>
      <c r="H684" s="112"/>
      <c r="I684" s="113"/>
      <c r="J684" s="89"/>
    </row>
    <row r="685" spans="1:10" s="55" customFormat="1" ht="15.75">
      <c r="A685" s="111"/>
      <c r="B685" s="2"/>
      <c r="C685" s="2"/>
      <c r="D685" s="2"/>
      <c r="E685" s="2"/>
      <c r="F685" s="2"/>
      <c r="G685" s="2"/>
      <c r="H685" s="112"/>
      <c r="I685" s="113"/>
      <c r="J685" s="89"/>
    </row>
    <row r="686" spans="1:10" s="55" customFormat="1" ht="15.75">
      <c r="A686" s="111"/>
      <c r="B686" s="2"/>
      <c r="C686" s="2"/>
      <c r="D686" s="2"/>
      <c r="E686" s="2"/>
      <c r="F686" s="2"/>
      <c r="G686" s="2"/>
      <c r="H686" s="112"/>
      <c r="I686" s="113"/>
      <c r="J686" s="89"/>
    </row>
    <row r="687" spans="1:10" s="55" customFormat="1" ht="15.75">
      <c r="A687" s="111"/>
      <c r="B687" s="2"/>
      <c r="C687" s="2"/>
      <c r="D687" s="2"/>
      <c r="E687" s="2"/>
      <c r="F687" s="2"/>
      <c r="G687" s="2"/>
      <c r="H687" s="112"/>
      <c r="I687" s="113"/>
      <c r="J687" s="89"/>
    </row>
    <row r="688" spans="1:10" s="55" customFormat="1" ht="15.75">
      <c r="A688" s="111"/>
      <c r="B688" s="2"/>
      <c r="C688" s="2"/>
      <c r="D688" s="2"/>
      <c r="E688" s="2"/>
      <c r="F688" s="2"/>
      <c r="G688" s="2"/>
      <c r="H688" s="112"/>
      <c r="I688" s="113"/>
      <c r="J688" s="89"/>
    </row>
    <row r="689" spans="1:10" s="55" customFormat="1" ht="15.75">
      <c r="A689" s="111"/>
      <c r="B689" s="2"/>
      <c r="C689" s="2"/>
      <c r="D689" s="2"/>
      <c r="E689" s="2"/>
      <c r="F689" s="2"/>
      <c r="G689" s="2"/>
      <c r="H689" s="112"/>
      <c r="I689" s="113"/>
      <c r="J689" s="89"/>
    </row>
    <row r="690" spans="1:10" s="55" customFormat="1" ht="15.75">
      <c r="A690" s="111"/>
      <c r="B690" s="2"/>
      <c r="C690" s="2"/>
      <c r="D690" s="2"/>
      <c r="E690" s="2"/>
      <c r="F690" s="2"/>
      <c r="G690" s="2"/>
      <c r="H690" s="112"/>
      <c r="I690" s="113"/>
      <c r="J690" s="89"/>
    </row>
    <row r="691" spans="1:10" s="55" customFormat="1" ht="15.75">
      <c r="A691" s="111"/>
      <c r="B691" s="2"/>
      <c r="C691" s="2"/>
      <c r="D691" s="2"/>
      <c r="E691" s="2"/>
      <c r="F691" s="2"/>
      <c r="G691" s="2"/>
      <c r="H691" s="112"/>
      <c r="I691" s="113"/>
      <c r="J691" s="89"/>
    </row>
    <row r="692" spans="1:10" s="55" customFormat="1" ht="15.75">
      <c r="A692" s="111"/>
      <c r="B692" s="2"/>
      <c r="C692" s="2"/>
      <c r="D692" s="2"/>
      <c r="E692" s="2"/>
      <c r="F692" s="2"/>
      <c r="G692" s="2"/>
      <c r="H692" s="112"/>
      <c r="I692" s="113"/>
      <c r="J692" s="89"/>
    </row>
    <row r="693" spans="1:10" s="55" customFormat="1" ht="15.75">
      <c r="A693" s="111"/>
      <c r="B693" s="2"/>
      <c r="C693" s="2"/>
      <c r="D693" s="2"/>
      <c r="E693" s="2"/>
      <c r="F693" s="2"/>
      <c r="G693" s="2"/>
      <c r="H693" s="112"/>
      <c r="I693" s="113"/>
      <c r="J693" s="89"/>
    </row>
    <row r="694" spans="1:10" s="55" customFormat="1" ht="15.75">
      <c r="A694" s="111"/>
      <c r="B694" s="2"/>
      <c r="C694" s="2"/>
      <c r="D694" s="2"/>
      <c r="E694" s="2"/>
      <c r="F694" s="2"/>
      <c r="G694" s="2"/>
      <c r="H694" s="112"/>
      <c r="I694" s="113"/>
      <c r="J694" s="89"/>
    </row>
    <row r="695" spans="1:10" s="55" customFormat="1" ht="15.75">
      <c r="A695" s="111"/>
      <c r="B695" s="2"/>
      <c r="C695" s="2"/>
      <c r="D695" s="2"/>
      <c r="E695" s="2"/>
      <c r="F695" s="2"/>
      <c r="G695" s="2"/>
      <c r="H695" s="112"/>
      <c r="I695" s="113"/>
      <c r="J695" s="89"/>
    </row>
    <row r="696" spans="1:10" s="55" customFormat="1" ht="15.75">
      <c r="A696" s="111"/>
      <c r="B696" s="2"/>
      <c r="C696" s="2"/>
      <c r="D696" s="2"/>
      <c r="E696" s="2"/>
      <c r="F696" s="2"/>
      <c r="G696" s="2"/>
      <c r="H696" s="112"/>
      <c r="I696" s="113"/>
      <c r="J696" s="89"/>
    </row>
    <row r="697" spans="1:10" s="55" customFormat="1" ht="15.75">
      <c r="A697" s="111"/>
      <c r="B697" s="2"/>
      <c r="C697" s="2"/>
      <c r="D697" s="2"/>
      <c r="E697" s="2"/>
      <c r="F697" s="2"/>
      <c r="G697" s="2"/>
      <c r="H697" s="112"/>
      <c r="I697" s="113"/>
      <c r="J697" s="89"/>
    </row>
    <row r="698" spans="1:10" s="55" customFormat="1" ht="15.75">
      <c r="A698" s="111"/>
      <c r="B698" s="2"/>
      <c r="C698" s="2"/>
      <c r="D698" s="2"/>
      <c r="E698" s="2"/>
      <c r="F698" s="2"/>
      <c r="G698" s="2"/>
      <c r="H698" s="112"/>
      <c r="I698" s="113"/>
      <c r="J698" s="89"/>
    </row>
    <row r="699" spans="1:10" s="55" customFormat="1" ht="15.75">
      <c r="A699" s="111"/>
      <c r="B699" s="2"/>
      <c r="C699" s="2"/>
      <c r="D699" s="2"/>
      <c r="E699" s="2"/>
      <c r="F699" s="2"/>
      <c r="G699" s="2"/>
      <c r="H699" s="112"/>
      <c r="I699" s="113"/>
      <c r="J699" s="89"/>
    </row>
    <row r="700" spans="1:10" s="55" customFormat="1" ht="15.75">
      <c r="A700" s="111"/>
      <c r="B700" s="2"/>
      <c r="C700" s="2"/>
      <c r="D700" s="2"/>
      <c r="E700" s="2"/>
      <c r="F700" s="2"/>
      <c r="G700" s="2"/>
      <c r="H700" s="112"/>
      <c r="I700" s="113"/>
      <c r="J700" s="89"/>
    </row>
    <row r="701" spans="1:10" s="55" customFormat="1" ht="15.75">
      <c r="A701" s="111"/>
      <c r="B701" s="2"/>
      <c r="C701" s="2"/>
      <c r="D701" s="2"/>
      <c r="E701" s="2"/>
      <c r="F701" s="2"/>
      <c r="G701" s="2"/>
      <c r="H701" s="112"/>
      <c r="I701" s="113"/>
      <c r="J701" s="89"/>
    </row>
    <row r="702" spans="1:10" s="55" customFormat="1" ht="15.75">
      <c r="A702" s="111"/>
      <c r="B702" s="2"/>
      <c r="C702" s="2"/>
      <c r="D702" s="2"/>
      <c r="E702" s="2"/>
      <c r="F702" s="2"/>
      <c r="G702" s="2"/>
      <c r="H702" s="112"/>
      <c r="I702" s="113"/>
      <c r="J702" s="89"/>
    </row>
    <row r="703" spans="1:10" s="55" customFormat="1" ht="15.75">
      <c r="A703" s="111"/>
      <c r="B703" s="2"/>
      <c r="C703" s="2"/>
      <c r="D703" s="2"/>
      <c r="E703" s="2"/>
      <c r="F703" s="2"/>
      <c r="G703" s="2"/>
      <c r="H703" s="112"/>
      <c r="I703" s="113"/>
      <c r="J703" s="89"/>
    </row>
    <row r="704" spans="1:10" s="55" customFormat="1" ht="15.75">
      <c r="A704" s="111"/>
      <c r="B704" s="2"/>
      <c r="C704" s="2"/>
      <c r="D704" s="2"/>
      <c r="E704" s="2"/>
      <c r="F704" s="2"/>
      <c r="G704" s="2"/>
      <c r="H704" s="112"/>
      <c r="I704" s="113"/>
      <c r="J704" s="89"/>
    </row>
    <row r="705" spans="1:10" s="55" customFormat="1" ht="15.75">
      <c r="A705" s="111"/>
      <c r="B705" s="2"/>
      <c r="C705" s="2"/>
      <c r="D705" s="2"/>
      <c r="E705" s="2"/>
      <c r="F705" s="2"/>
      <c r="G705" s="2"/>
      <c r="H705" s="112"/>
      <c r="I705" s="113"/>
      <c r="J705" s="89"/>
    </row>
    <row r="706" spans="1:10" s="55" customFormat="1" ht="15.75">
      <c r="A706" s="111"/>
      <c r="B706" s="2"/>
      <c r="C706" s="2"/>
      <c r="D706" s="2"/>
      <c r="E706" s="2"/>
      <c r="F706" s="2"/>
      <c r="G706" s="2"/>
      <c r="H706" s="112"/>
      <c r="I706" s="113"/>
      <c r="J706" s="89"/>
    </row>
    <row r="707" spans="1:10" s="55" customFormat="1" ht="15.75">
      <c r="A707" s="111"/>
      <c r="B707" s="2"/>
      <c r="C707" s="2"/>
      <c r="D707" s="2"/>
      <c r="E707" s="2"/>
      <c r="F707" s="2"/>
      <c r="G707" s="2"/>
      <c r="H707" s="112"/>
      <c r="I707" s="113"/>
      <c r="J707" s="89"/>
    </row>
    <row r="708" spans="1:10" s="55" customFormat="1" ht="15.75">
      <c r="A708" s="111"/>
      <c r="B708" s="2"/>
      <c r="C708" s="2"/>
      <c r="D708" s="2"/>
      <c r="E708" s="2"/>
      <c r="F708" s="2"/>
      <c r="G708" s="2"/>
      <c r="H708" s="112"/>
      <c r="I708" s="113"/>
      <c r="J708" s="89"/>
    </row>
    <row r="709" spans="1:10" s="55" customFormat="1" ht="15.75">
      <c r="A709" s="111"/>
      <c r="B709" s="2"/>
      <c r="C709" s="2"/>
      <c r="D709" s="2"/>
      <c r="E709" s="2"/>
      <c r="F709" s="2"/>
      <c r="G709" s="2"/>
      <c r="H709" s="112"/>
      <c r="I709" s="113"/>
      <c r="J709" s="89"/>
    </row>
    <row r="710" spans="1:10" s="55" customFormat="1" ht="15.75">
      <c r="A710" s="111"/>
      <c r="B710" s="2"/>
      <c r="C710" s="2"/>
      <c r="D710" s="2"/>
      <c r="E710" s="2"/>
      <c r="F710" s="2"/>
      <c r="G710" s="2"/>
      <c r="H710" s="112"/>
      <c r="I710" s="113"/>
      <c r="J710" s="89"/>
    </row>
    <row r="711" spans="1:10" s="55" customFormat="1" ht="15.75">
      <c r="A711" s="111"/>
      <c r="B711" s="2"/>
      <c r="C711" s="2"/>
      <c r="D711" s="2"/>
      <c r="E711" s="2"/>
      <c r="F711" s="2"/>
      <c r="G711" s="2"/>
      <c r="H711" s="112"/>
      <c r="I711" s="113"/>
      <c r="J711" s="89"/>
    </row>
    <row r="712" spans="1:10" s="55" customFormat="1" ht="15.75">
      <c r="A712" s="111"/>
      <c r="B712" s="2"/>
      <c r="C712" s="2"/>
      <c r="D712" s="2"/>
      <c r="E712" s="2"/>
      <c r="F712" s="2"/>
      <c r="G712" s="2"/>
      <c r="H712" s="112"/>
      <c r="I712" s="113"/>
      <c r="J712" s="89"/>
    </row>
    <row r="713" spans="1:10" s="55" customFormat="1" ht="15.75">
      <c r="A713" s="111"/>
      <c r="B713" s="2"/>
      <c r="C713" s="2"/>
      <c r="D713" s="2"/>
      <c r="E713" s="2"/>
      <c r="F713" s="2"/>
      <c r="G713" s="2"/>
      <c r="H713" s="112"/>
      <c r="I713" s="113"/>
      <c r="J713" s="89"/>
    </row>
    <row r="714" spans="1:10" s="55" customFormat="1" ht="15.75">
      <c r="A714" s="111"/>
      <c r="B714" s="2"/>
      <c r="C714" s="2"/>
      <c r="D714" s="2"/>
      <c r="E714" s="2"/>
      <c r="F714" s="2"/>
      <c r="G714" s="2"/>
      <c r="H714" s="112"/>
      <c r="I714" s="113"/>
      <c r="J714" s="89"/>
    </row>
    <row r="715" spans="1:10" s="55" customFormat="1" ht="15.75">
      <c r="A715" s="111"/>
      <c r="B715" s="2"/>
      <c r="C715" s="2"/>
      <c r="D715" s="2"/>
      <c r="E715" s="2"/>
      <c r="F715" s="2"/>
      <c r="G715" s="2"/>
      <c r="H715" s="112"/>
      <c r="I715" s="113"/>
      <c r="J715" s="89"/>
    </row>
    <row r="716" spans="1:10" s="55" customFormat="1" ht="15.75">
      <c r="A716" s="111"/>
      <c r="B716" s="2"/>
      <c r="C716" s="2"/>
      <c r="D716" s="2"/>
      <c r="E716" s="2"/>
      <c r="F716" s="2"/>
      <c r="G716" s="2"/>
      <c r="H716" s="112"/>
      <c r="I716" s="113"/>
      <c r="J716" s="89"/>
    </row>
    <row r="717" spans="1:10" s="55" customFormat="1" ht="15.75">
      <c r="A717" s="111"/>
      <c r="B717" s="2"/>
      <c r="C717" s="2"/>
      <c r="D717" s="2"/>
      <c r="E717" s="2"/>
      <c r="F717" s="2"/>
      <c r="G717" s="2"/>
      <c r="H717" s="112"/>
      <c r="I717" s="113"/>
      <c r="J717" s="89"/>
    </row>
    <row r="718" spans="1:10" s="55" customFormat="1" ht="15.75">
      <c r="A718" s="111"/>
      <c r="B718" s="2"/>
      <c r="C718" s="2"/>
      <c r="D718" s="2"/>
      <c r="E718" s="2"/>
      <c r="F718" s="2"/>
      <c r="G718" s="2"/>
      <c r="H718" s="112"/>
      <c r="I718" s="113"/>
      <c r="J718" s="89"/>
    </row>
    <row r="719" spans="1:10" s="55" customFormat="1" ht="15.75">
      <c r="A719" s="111"/>
      <c r="B719" s="2"/>
      <c r="C719" s="2"/>
      <c r="D719" s="2"/>
      <c r="E719" s="2"/>
      <c r="F719" s="2"/>
      <c r="G719" s="2"/>
      <c r="H719" s="112"/>
      <c r="I719" s="113"/>
      <c r="J719" s="89"/>
    </row>
    <row r="720" spans="1:10" s="55" customFormat="1" ht="15.75">
      <c r="A720" s="111"/>
      <c r="B720" s="2"/>
      <c r="C720" s="2"/>
      <c r="D720" s="2"/>
      <c r="E720" s="2"/>
      <c r="F720" s="2"/>
      <c r="G720" s="2"/>
      <c r="H720" s="112"/>
      <c r="I720" s="113"/>
      <c r="J720" s="89"/>
    </row>
    <row r="721" spans="1:10" s="55" customFormat="1" ht="15.75">
      <c r="A721" s="111"/>
      <c r="B721" s="2"/>
      <c r="C721" s="2"/>
      <c r="D721" s="2"/>
      <c r="E721" s="2"/>
      <c r="F721" s="2"/>
      <c r="G721" s="2"/>
      <c r="H721" s="112"/>
      <c r="I721" s="113"/>
      <c r="J721" s="89"/>
    </row>
    <row r="722" spans="1:10" s="55" customFormat="1" ht="15.75">
      <c r="A722" s="111"/>
      <c r="B722" s="2"/>
      <c r="C722" s="2"/>
      <c r="D722" s="2"/>
      <c r="E722" s="2"/>
      <c r="F722" s="2"/>
      <c r="G722" s="2"/>
      <c r="H722" s="112"/>
      <c r="I722" s="113"/>
      <c r="J722" s="89"/>
    </row>
    <row r="723" spans="1:10" s="55" customFormat="1" ht="15.75">
      <c r="A723" s="111"/>
      <c r="B723" s="2"/>
      <c r="C723" s="2"/>
      <c r="D723" s="2"/>
      <c r="E723" s="2"/>
      <c r="F723" s="2"/>
      <c r="G723" s="2"/>
      <c r="H723" s="112"/>
      <c r="I723" s="113"/>
      <c r="J723" s="89"/>
    </row>
    <row r="724" spans="1:10" s="55" customFormat="1" ht="15.75">
      <c r="A724" s="111"/>
      <c r="B724" s="2"/>
      <c r="C724" s="2"/>
      <c r="D724" s="2"/>
      <c r="E724" s="2"/>
      <c r="F724" s="2"/>
      <c r="G724" s="2"/>
      <c r="H724" s="112"/>
      <c r="I724" s="113"/>
      <c r="J724" s="89"/>
    </row>
    <row r="725" spans="1:10" s="55" customFormat="1" ht="15.75">
      <c r="A725" s="111"/>
      <c r="B725" s="2"/>
      <c r="C725" s="2"/>
      <c r="D725" s="2"/>
      <c r="E725" s="2"/>
      <c r="F725" s="2"/>
      <c r="G725" s="2"/>
      <c r="H725" s="112"/>
      <c r="I725" s="113"/>
      <c r="J725" s="89"/>
    </row>
    <row r="726" spans="1:10" s="55" customFormat="1" ht="15.75">
      <c r="A726" s="111"/>
      <c r="B726" s="2"/>
      <c r="C726" s="2"/>
      <c r="D726" s="2"/>
      <c r="E726" s="2"/>
      <c r="F726" s="2"/>
      <c r="G726" s="2"/>
      <c r="H726" s="112"/>
      <c r="I726" s="113"/>
      <c r="J726" s="89"/>
    </row>
    <row r="727" spans="1:10" s="55" customFormat="1" ht="15.75">
      <c r="A727" s="111"/>
      <c r="B727" s="2"/>
      <c r="C727" s="2"/>
      <c r="D727" s="2"/>
      <c r="E727" s="2"/>
      <c r="F727" s="2"/>
      <c r="G727" s="2"/>
      <c r="H727" s="112"/>
      <c r="I727" s="113"/>
      <c r="J727" s="89"/>
    </row>
    <row r="728" spans="1:10" s="55" customFormat="1" ht="15.75">
      <c r="A728" s="111"/>
      <c r="B728" s="2"/>
      <c r="C728" s="2"/>
      <c r="D728" s="2"/>
      <c r="E728" s="2"/>
      <c r="F728" s="2"/>
      <c r="G728" s="2"/>
      <c r="H728" s="112"/>
      <c r="I728" s="113"/>
      <c r="J728" s="89"/>
    </row>
    <row r="729" spans="1:10" s="55" customFormat="1" ht="15.75">
      <c r="A729" s="111"/>
      <c r="B729" s="2"/>
      <c r="C729" s="2"/>
      <c r="D729" s="2"/>
      <c r="E729" s="2"/>
      <c r="F729" s="2"/>
      <c r="G729" s="2"/>
      <c r="H729" s="112"/>
      <c r="I729" s="113"/>
      <c r="J729" s="89"/>
    </row>
    <row r="730" spans="1:10" s="55" customFormat="1" ht="15.75">
      <c r="A730" s="111"/>
      <c r="B730" s="2"/>
      <c r="C730" s="2"/>
      <c r="D730" s="2"/>
      <c r="E730" s="2"/>
      <c r="F730" s="2"/>
      <c r="G730" s="2"/>
      <c r="H730" s="112"/>
      <c r="I730" s="113"/>
      <c r="J730" s="89"/>
    </row>
    <row r="731" spans="1:10" s="55" customFormat="1" ht="15.75">
      <c r="A731" s="111"/>
      <c r="B731" s="2"/>
      <c r="C731" s="2"/>
      <c r="D731" s="2"/>
      <c r="E731" s="2"/>
      <c r="F731" s="2"/>
      <c r="G731" s="2"/>
      <c r="H731" s="112"/>
      <c r="I731" s="113"/>
      <c r="J731" s="89"/>
    </row>
    <row r="732" spans="1:10" s="55" customFormat="1" ht="15.75">
      <c r="A732" s="111"/>
      <c r="B732" s="2"/>
      <c r="C732" s="2"/>
      <c r="D732" s="2"/>
      <c r="E732" s="2"/>
      <c r="F732" s="2"/>
      <c r="G732" s="2"/>
      <c r="H732" s="112"/>
      <c r="I732" s="113"/>
      <c r="J732" s="89"/>
    </row>
  </sheetData>
  <sheetProtection/>
  <mergeCells count="18">
    <mergeCell ref="G327:G330"/>
    <mergeCell ref="G332:G336"/>
    <mergeCell ref="G359:G360"/>
    <mergeCell ref="G396:G397"/>
    <mergeCell ref="G456:G462"/>
    <mergeCell ref="G516:G522"/>
    <mergeCell ref="G84:G96"/>
    <mergeCell ref="G113:G120"/>
    <mergeCell ref="G137:G144"/>
    <mergeCell ref="G163:G168"/>
    <mergeCell ref="G191:G197"/>
    <mergeCell ref="G202:G208"/>
    <mergeCell ref="A1:I1"/>
    <mergeCell ref="A2:I2"/>
    <mergeCell ref="A3:I3"/>
    <mergeCell ref="G11:G17"/>
    <mergeCell ref="G54:G60"/>
    <mergeCell ref="G65:G71"/>
  </mergeCells>
  <printOptions/>
  <pageMargins left="0" right="0" top="0.2362204724409449" bottom="0.3937007874015748" header="0.3937007874015748" footer="0.196850393700787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ZrGrgic</dc:creator>
  <cp:keywords/>
  <dc:description/>
  <cp:lastModifiedBy>UZOP Računovodstvo 1 / UZOP</cp:lastModifiedBy>
  <cp:lastPrinted>2015-02-12T16:51:35Z</cp:lastPrinted>
  <dcterms:created xsi:type="dcterms:W3CDTF">2008-02-21T13:09:32Z</dcterms:created>
  <dcterms:modified xsi:type="dcterms:W3CDTF">2016-04-04T10:23:41Z</dcterms:modified>
  <cp:category/>
  <cp:version/>
  <cp:contentType/>
  <cp:contentStatus/>
</cp:coreProperties>
</file>